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240" yWindow="165" windowWidth="14805" windowHeight="7950"/>
  </bookViews>
  <sheets>
    <sheet name="Звіт про викон 1 кварт 2023" sheetId="5" r:id="rId1"/>
  </sheets>
  <definedNames>
    <definedName name="_xlnm.Print_Titles" localSheetId="0">'Звіт про викон 1 кварт 2023'!$29:$31</definedName>
    <definedName name="_xlnm.Print_Area" localSheetId="0">'Звіт про викон 1 кварт 2023'!$A$1:$J$172</definedName>
  </definedNames>
  <calcPr calcId="125725"/>
</workbook>
</file>

<file path=xl/calcChain.xml><?xml version="1.0" encoding="utf-8"?>
<calcChain xmlns="http://schemas.openxmlformats.org/spreadsheetml/2006/main">
  <c r="F110" i="5"/>
  <c r="F77"/>
  <c r="F76"/>
  <c r="F60"/>
  <c r="H121"/>
  <c r="H116"/>
  <c r="I113"/>
  <c r="H114"/>
  <c r="H107"/>
  <c r="H102"/>
  <c r="H100"/>
  <c r="H91"/>
  <c r="H75"/>
  <c r="H72"/>
  <c r="H70" s="1"/>
  <c r="H68"/>
  <c r="H59"/>
  <c r="H128" l="1"/>
  <c r="D100"/>
  <c r="D102"/>
  <c r="D84"/>
  <c r="D52"/>
  <c r="H141" l="1"/>
  <c r="H142"/>
  <c r="H143"/>
  <c r="H144"/>
  <c r="H145"/>
  <c r="H140"/>
  <c r="H148"/>
  <c r="H149"/>
  <c r="H150"/>
  <c r="H151"/>
  <c r="H152"/>
  <c r="D146"/>
  <c r="H52" l="1"/>
  <c r="H147"/>
  <c r="H84" s="1"/>
  <c r="H83" s="1"/>
  <c r="H96" l="1"/>
  <c r="F124"/>
  <c r="H43" l="1"/>
  <c r="H41"/>
  <c r="H35"/>
  <c r="H95" l="1"/>
  <c r="H129"/>
  <c r="I41"/>
  <c r="E41"/>
  <c r="D72"/>
  <c r="F72" s="1"/>
  <c r="H97" l="1"/>
  <c r="H98"/>
  <c r="G159"/>
  <c r="G158"/>
  <c r="G157"/>
  <c r="G156"/>
  <c r="G155"/>
  <c r="G154"/>
  <c r="G146"/>
  <c r="G121"/>
  <c r="G116"/>
  <c r="G107"/>
  <c r="G105"/>
  <c r="G91"/>
  <c r="G83" s="1"/>
  <c r="G75"/>
  <c r="G70"/>
  <c r="G68"/>
  <c r="G59"/>
  <c r="D91"/>
  <c r="C91"/>
  <c r="I39"/>
  <c r="E39"/>
  <c r="G128" l="1"/>
  <c r="G44"/>
  <c r="G43" s="1"/>
  <c r="G41"/>
  <c r="G35"/>
  <c r="G129" l="1"/>
  <c r="E84" l="1"/>
  <c r="I124" l="1"/>
  <c r="E124"/>
  <c r="D121"/>
  <c r="F119" l="1"/>
  <c r="J119"/>
  <c r="I119"/>
  <c r="E119"/>
  <c r="J109"/>
  <c r="F109"/>
  <c r="H146" l="1"/>
  <c r="H139"/>
  <c r="D159"/>
  <c r="D158"/>
  <c r="D156"/>
  <c r="D155"/>
  <c r="D154"/>
  <c r="D157"/>
  <c r="D139"/>
  <c r="D153" s="1"/>
  <c r="F48" l="1"/>
  <c r="E48"/>
  <c r="F47"/>
  <c r="J48" l="1"/>
  <c r="I48"/>
  <c r="J39"/>
  <c r="C75"/>
  <c r="C160"/>
  <c r="C159"/>
  <c r="C158"/>
  <c r="C157"/>
  <c r="C156"/>
  <c r="C155"/>
  <c r="C154"/>
  <c r="C146"/>
  <c r="C139"/>
  <c r="C121"/>
  <c r="C116"/>
  <c r="C107"/>
  <c r="C128" s="1"/>
  <c r="C105"/>
  <c r="C83"/>
  <c r="C70"/>
  <c r="C68"/>
  <c r="C59"/>
  <c r="C44"/>
  <c r="C43" s="1"/>
  <c r="C41"/>
  <c r="C35"/>
  <c r="C153" l="1"/>
  <c r="C129"/>
  <c r="C95"/>
  <c r="F39"/>
  <c r="C96"/>
  <c r="C98" l="1"/>
  <c r="C97"/>
  <c r="I46"/>
  <c r="E152" l="1"/>
  <c r="E113" l="1"/>
  <c r="I109"/>
  <c r="E109"/>
  <c r="J77"/>
  <c r="J71"/>
  <c r="I71"/>
  <c r="F71"/>
  <c r="E71"/>
  <c r="J160" l="1"/>
  <c r="I160"/>
  <c r="H160"/>
  <c r="G160"/>
  <c r="F160"/>
  <c r="E160"/>
  <c r="D160"/>
  <c r="I159"/>
  <c r="F159"/>
  <c r="I157"/>
  <c r="I156"/>
  <c r="I155"/>
  <c r="F155"/>
  <c r="F154"/>
  <c r="J152"/>
  <c r="I152"/>
  <c r="F152"/>
  <c r="I151"/>
  <c r="F151"/>
  <c r="J150"/>
  <c r="I150"/>
  <c r="F150"/>
  <c r="E150"/>
  <c r="J149"/>
  <c r="I149"/>
  <c r="F149"/>
  <c r="E149"/>
  <c r="J148"/>
  <c r="I148"/>
  <c r="F148"/>
  <c r="E148"/>
  <c r="J147"/>
  <c r="I147"/>
  <c r="F147"/>
  <c r="E147"/>
  <c r="J145"/>
  <c r="I145"/>
  <c r="F145"/>
  <c r="E145"/>
  <c r="J144"/>
  <c r="I144"/>
  <c r="F144"/>
  <c r="E144"/>
  <c r="J143"/>
  <c r="I143"/>
  <c r="F143"/>
  <c r="E143"/>
  <c r="J142"/>
  <c r="I142"/>
  <c r="F142"/>
  <c r="E142"/>
  <c r="J141"/>
  <c r="I141"/>
  <c r="F141"/>
  <c r="E141"/>
  <c r="J140"/>
  <c r="I140"/>
  <c r="F140"/>
  <c r="E140"/>
  <c r="G139"/>
  <c r="G153" s="1"/>
  <c r="I127"/>
  <c r="E127"/>
  <c r="J125"/>
  <c r="I125"/>
  <c r="F125"/>
  <c r="E125"/>
  <c r="I123"/>
  <c r="E123"/>
  <c r="I122"/>
  <c r="E122"/>
  <c r="J120"/>
  <c r="I120"/>
  <c r="F120"/>
  <c r="E120"/>
  <c r="I118"/>
  <c r="E118"/>
  <c r="I117"/>
  <c r="E117"/>
  <c r="D116"/>
  <c r="D114"/>
  <c r="I112"/>
  <c r="E112"/>
  <c r="I111"/>
  <c r="E111"/>
  <c r="J110"/>
  <c r="I110"/>
  <c r="E110"/>
  <c r="I108"/>
  <c r="E108"/>
  <c r="D107"/>
  <c r="D128" s="1"/>
  <c r="I106"/>
  <c r="E106"/>
  <c r="H105"/>
  <c r="D105"/>
  <c r="E105" s="1"/>
  <c r="J102"/>
  <c r="I102"/>
  <c r="F102"/>
  <c r="E102"/>
  <c r="J101"/>
  <c r="I101"/>
  <c r="F101"/>
  <c r="E101"/>
  <c r="I100"/>
  <c r="F100"/>
  <c r="J93"/>
  <c r="I93"/>
  <c r="F93"/>
  <c r="E93"/>
  <c r="J89"/>
  <c r="I89"/>
  <c r="F89"/>
  <c r="E89"/>
  <c r="J85"/>
  <c r="I85"/>
  <c r="F85"/>
  <c r="E85"/>
  <c r="J78"/>
  <c r="I78"/>
  <c r="F78"/>
  <c r="E78"/>
  <c r="I77"/>
  <c r="E77"/>
  <c r="J76"/>
  <c r="I76"/>
  <c r="E76"/>
  <c r="D75"/>
  <c r="J74"/>
  <c r="I74"/>
  <c r="F74"/>
  <c r="E74"/>
  <c r="J72"/>
  <c r="I72"/>
  <c r="E72"/>
  <c r="D70"/>
  <c r="J69"/>
  <c r="I69"/>
  <c r="F69"/>
  <c r="E69"/>
  <c r="D68"/>
  <c r="J67"/>
  <c r="I67"/>
  <c r="F67"/>
  <c r="E67"/>
  <c r="J64"/>
  <c r="I64"/>
  <c r="F64"/>
  <c r="E64"/>
  <c r="J63"/>
  <c r="I63"/>
  <c r="F63"/>
  <c r="E63"/>
  <c r="J62"/>
  <c r="I62"/>
  <c r="F62"/>
  <c r="E62"/>
  <c r="J61"/>
  <c r="I61"/>
  <c r="F61"/>
  <c r="E61"/>
  <c r="J60"/>
  <c r="I60"/>
  <c r="E60"/>
  <c r="D59"/>
  <c r="I57"/>
  <c r="J57"/>
  <c r="E57"/>
  <c r="J55"/>
  <c r="I55"/>
  <c r="F55"/>
  <c r="E55"/>
  <c r="I54"/>
  <c r="E54"/>
  <c r="F54"/>
  <c r="J53"/>
  <c r="I53"/>
  <c r="F53"/>
  <c r="E53"/>
  <c r="I52"/>
  <c r="F52"/>
  <c r="J47"/>
  <c r="I47"/>
  <c r="E47"/>
  <c r="E43" s="1"/>
  <c r="D43"/>
  <c r="J41"/>
  <c r="F41"/>
  <c r="D41"/>
  <c r="J36"/>
  <c r="I36"/>
  <c r="F36"/>
  <c r="E36"/>
  <c r="G95"/>
  <c r="D35"/>
  <c r="J33"/>
  <c r="I33"/>
  <c r="D129" l="1"/>
  <c r="J153"/>
  <c r="I121"/>
  <c r="I116"/>
  <c r="J83"/>
  <c r="G96"/>
  <c r="G98" s="1"/>
  <c r="J43"/>
  <c r="E35"/>
  <c r="I91"/>
  <c r="E91"/>
  <c r="E156"/>
  <c r="E155"/>
  <c r="E157"/>
  <c r="E52"/>
  <c r="E146"/>
  <c r="I146"/>
  <c r="I83"/>
  <c r="I84"/>
  <c r="E139"/>
  <c r="I139"/>
  <c r="F153"/>
  <c r="E151"/>
  <c r="E154"/>
  <c r="I154"/>
  <c r="E68"/>
  <c r="I68"/>
  <c r="E75"/>
  <c r="F91"/>
  <c r="J91"/>
  <c r="E100"/>
  <c r="I105"/>
  <c r="F156"/>
  <c r="F157"/>
  <c r="E159"/>
  <c r="I75"/>
  <c r="E70"/>
  <c r="I70"/>
  <c r="I43"/>
  <c r="J159"/>
  <c r="J157"/>
  <c r="J156"/>
  <c r="J155"/>
  <c r="J154"/>
  <c r="I107"/>
  <c r="I114"/>
  <c r="J75"/>
  <c r="J70"/>
  <c r="J68"/>
  <c r="J59"/>
  <c r="I35"/>
  <c r="E121"/>
  <c r="E116"/>
  <c r="E107"/>
  <c r="E114"/>
  <c r="F75"/>
  <c r="F70"/>
  <c r="F68"/>
  <c r="F59"/>
  <c r="F43"/>
  <c r="F35"/>
  <c r="J35"/>
  <c r="J52"/>
  <c r="J54"/>
  <c r="F57"/>
  <c r="E59"/>
  <c r="I59"/>
  <c r="F84"/>
  <c r="D95"/>
  <c r="J100"/>
  <c r="F107"/>
  <c r="J107"/>
  <c r="F114"/>
  <c r="J114"/>
  <c r="F116"/>
  <c r="J116"/>
  <c r="F121"/>
  <c r="J121"/>
  <c r="F139"/>
  <c r="J139"/>
  <c r="F146"/>
  <c r="J146"/>
  <c r="J151"/>
  <c r="F158"/>
  <c r="J158"/>
  <c r="D83"/>
  <c r="J84"/>
  <c r="F83" l="1"/>
  <c r="E83"/>
  <c r="G97"/>
  <c r="J96"/>
  <c r="E153"/>
  <c r="I153"/>
  <c r="I95"/>
  <c r="J95"/>
  <c r="E158"/>
  <c r="E95"/>
  <c r="F95"/>
  <c r="D96"/>
  <c r="D98" s="1"/>
  <c r="I158"/>
  <c r="I96"/>
  <c r="F96" l="1"/>
  <c r="E96"/>
  <c r="I97"/>
  <c r="J97"/>
  <c r="D97"/>
  <c r="E98"/>
  <c r="F98"/>
  <c r="I98"/>
  <c r="J98"/>
  <c r="E97" l="1"/>
  <c r="F97"/>
</calcChain>
</file>

<file path=xl/sharedStrings.xml><?xml version="1.0" encoding="utf-8"?>
<sst xmlns="http://schemas.openxmlformats.org/spreadsheetml/2006/main" count="247" uniqueCount="170">
  <si>
    <t>ПОГОДЖЕНО :</t>
  </si>
  <si>
    <t>(посада керівника органу управління підприємством)</t>
  </si>
  <si>
    <t>зробити позначку "Х"</t>
  </si>
  <si>
    <t>Рік</t>
  </si>
  <si>
    <t>Коди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</si>
  <si>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</si>
  <si>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</si>
  <si>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</si>
  <si>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</si>
  <si>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</si>
  <si>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за СПОДУ</t>
  </si>
  <si>
    <t>за ЗКГНГ</t>
  </si>
  <si>
    <t>Вид економічної діяльності</t>
  </si>
  <si>
    <t>за КВЕД</t>
  </si>
  <si>
    <t>Форма власності</t>
  </si>
  <si>
    <t>Стандарти звітності П(с)БОУ</t>
  </si>
  <si>
    <t>Стандарти звітності МСФЗ</t>
  </si>
  <si>
    <t>Телефон</t>
  </si>
  <si>
    <t>Найменування показника</t>
  </si>
  <si>
    <t>Код рядка</t>
  </si>
  <si>
    <t>Доходи</t>
  </si>
  <si>
    <t>Дохід (виручка) від реалізації продукції (товарів, робіт, послуг), всього у т.ч.:</t>
  </si>
  <si>
    <t>від Національної служби охорони здоров'я України</t>
  </si>
  <si>
    <t>від платних послуг</t>
  </si>
  <si>
    <t>Дохід з місцевого бюджету за цільовими програмами, у т.ч.:</t>
  </si>
  <si>
    <t>Інші доходи, у т.ч.:</t>
  </si>
  <si>
    <t>Видатки</t>
  </si>
  <si>
    <t>Заробітна плата</t>
  </si>
  <si>
    <t>Нарахування на оплату праці</t>
  </si>
  <si>
    <t>Предмети, матеріали, обладнання та інвентар</t>
  </si>
  <si>
    <t>Продукти харчування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</si>
  <si>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</si>
  <si>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</si>
  <si>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</si>
  <si>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</si>
  <si>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</si>
  <si>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</si>
  <si>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</si>
  <si>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</si>
  <si>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Соціальне забезпечення</t>
  </si>
  <si>
    <t>Придбання основного капіталу</t>
  </si>
  <si>
    <t>Амортизація</t>
  </si>
  <si>
    <t>Інші видатки, у т.ч.</t>
  </si>
  <si>
    <t>Адміністративні витрати, у тому числі</t>
  </si>
  <si>
    <t>Витрати на оплату праці</t>
  </si>
  <si>
    <t>Витрати на відрядження</t>
  </si>
  <si>
    <t>Матеріальні затрати</t>
  </si>
  <si>
    <t xml:space="preserve">Придбання  обладнання </t>
  </si>
  <si>
    <t>Витрати на зв'язок та Інтернет</t>
  </si>
  <si>
    <t>Інші адміністративні витрати (розшифрувати)</t>
  </si>
  <si>
    <t>Резервний фонд</t>
  </si>
  <si>
    <t>Усього доходів</t>
  </si>
  <si>
    <t>Усього видатків</t>
  </si>
  <si>
    <t>Нерозподілені доходи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</si>
  <si>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</si>
  <si>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</si>
  <si>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</si>
  <si>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</si>
  <si>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</si>
  <si>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</si>
  <si>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</si>
  <si>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</si>
  <si>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</si>
  <si>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</si>
  <si>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</si>
  <si>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</si>
  <si>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капітальний ремонт</t>
  </si>
  <si>
    <t>Вартість основних засобів</t>
  </si>
  <si>
    <t>Доходи від фінансової діяльності за зобов’язаннями, у т. ч.:</t>
  </si>
  <si>
    <t>кредити</t>
  </si>
  <si>
    <t>позики</t>
  </si>
  <si>
    <t>Інші надходження</t>
  </si>
  <si>
    <t>Витрати від фінансової діяльності за зобов’язаннями, у т. ч.:</t>
  </si>
  <si>
    <t>Інші витрати</t>
  </si>
  <si>
    <t>V.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</si>
  <si>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</si>
  <si>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</si>
  <si>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</si>
  <si>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VІ.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</si>
  <si>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</si>
  <si>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</si>
  <si>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</si>
  <si>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</si>
  <si>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</si>
  <si>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VII. Дані про персонал та оплата праці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</si>
  <si>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</si>
  <si>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</si>
  <si>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</si>
  <si>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</si>
  <si>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</si>
  <si>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</si>
  <si>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</si>
  <si>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Середньомісячні витрати на оплату праці одного працівника, у т.ч.:</t>
  </si>
  <si>
    <t>Заборгованість за заробітною платою, у т.ч.:</t>
  </si>
  <si>
    <t>(посада)</t>
  </si>
  <si>
    <t>(підпис)</t>
  </si>
  <si>
    <t>(ініціали, прізвище)</t>
  </si>
  <si>
    <t>Звіт</t>
  </si>
  <si>
    <t>Уточнений звіт</t>
  </si>
  <si>
    <t>ЗВІТ ПРО ВИКОНАННЯ</t>
  </si>
  <si>
    <t>(квартал, рік)</t>
  </si>
  <si>
    <t>Звітний період наростаючим пудсумком з початку року</t>
  </si>
  <si>
    <t>план</t>
  </si>
  <si>
    <t>факт</t>
  </si>
  <si>
    <t>відхилення, +/-</t>
  </si>
  <si>
    <t>відхилення, %</t>
  </si>
  <si>
    <t>I. Формування фінансових результатів</t>
  </si>
  <si>
    <t>Медикаменти та перев’язувальні матеріали</t>
  </si>
  <si>
    <t>Оплата комунальних послуг та енергоносіїв, у т.ч.:</t>
  </si>
  <si>
    <t>Окремі заходи по реалізації державних (регіональних) програм, не віднесені до заходів розвитку</t>
  </si>
  <si>
    <t>III. Інвестиційна діяльність</t>
  </si>
  <si>
    <t>Капітальні інвестиції, у т.ч.:</t>
  </si>
  <si>
    <t>модернізація, модифікація (добудова, дообладнання, реконструкція) основних засобів</t>
  </si>
  <si>
    <t>IV. Фінансова діяльність</t>
  </si>
  <si>
    <t>х</t>
  </si>
  <si>
    <t>Коефіцієнт відношення капітальних інвестицій до чистого доходу від реалізації продукції (товарів, робіт, послуг)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</si>
  <si>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</si>
  <si>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Прізвище та ініціали керівника</t>
  </si>
  <si>
    <t>86.21</t>
  </si>
  <si>
    <t>Середньооблікова кількість штатних працівників:</t>
  </si>
  <si>
    <t>комунальна</t>
  </si>
  <si>
    <t xml:space="preserve">Одиниця виміру: </t>
  </si>
  <si>
    <t>тис. грн.</t>
  </si>
  <si>
    <t>Комунальне підприємство</t>
  </si>
  <si>
    <t>Подільський район</t>
  </si>
  <si>
    <t>Загальна медична практика (основний)</t>
  </si>
  <si>
    <t xml:space="preserve">М. П. (підпис, ініціал, прізвище) </t>
  </si>
  <si>
    <t>дата</t>
  </si>
  <si>
    <t>Орган державного управління:</t>
  </si>
  <si>
    <t xml:space="preserve">Галузь: </t>
  </si>
  <si>
    <t>Охорона здоров'я, фізична культура і соціальне забезпечення</t>
  </si>
  <si>
    <t>від операційної оренди активів</t>
  </si>
  <si>
    <t>від реалізації необоротних активів</t>
  </si>
  <si>
    <t xml:space="preserve">Назва підприємства: </t>
  </si>
  <si>
    <t xml:space="preserve">Місцезнаходження: </t>
  </si>
  <si>
    <t>25006, Кіровоградська область, м.Кропивницький, вул. Кропивницького,22</t>
  </si>
  <si>
    <t>(+380) 66 447 1812</t>
  </si>
  <si>
    <t>від плати за послуги (освітні)</t>
  </si>
  <si>
    <t>відсотки по залишкам на вкладному (депозитному) рахунку</t>
  </si>
  <si>
    <t>депонована заробітна плата</t>
  </si>
  <si>
    <t>відшкодування базам стажування витрат на оплату праці та нарахувань на оплату праці лікарям-інтернам першого року навчання, які працевлаштовані у закладах охорони здоров"я комунальної власності</t>
  </si>
  <si>
    <t xml:space="preserve">          придбання основних засобів</t>
  </si>
  <si>
    <t xml:space="preserve">          придбання (виготовлення) інших необоротних матеріальних активів (термін експлуатації більше 1 року)</t>
  </si>
  <si>
    <t xml:space="preserve">         податок на додану вартість</t>
  </si>
  <si>
    <t xml:space="preserve">         екологічний податок</t>
  </si>
  <si>
    <t xml:space="preserve">         земельний податок</t>
  </si>
  <si>
    <t xml:space="preserve">         штрафи,пені</t>
  </si>
  <si>
    <t xml:space="preserve">        пенсійний збір з операцій купівлі-продажі легкових автомобілів</t>
  </si>
  <si>
    <t>реєстраційні послуги</t>
  </si>
  <si>
    <t xml:space="preserve">       державна реєстрація речових прав</t>
  </si>
  <si>
    <t>передплата періодичних видань</t>
  </si>
  <si>
    <t>1198/1</t>
  </si>
  <si>
    <t>програмне забезпечення "АС-Кошторис","M.E.Doc","ІС-ПРО", Облік медичних кадрів, Радник у сфері публічних закупівель"</t>
  </si>
  <si>
    <t>1198/2</t>
  </si>
  <si>
    <t xml:space="preserve">Управління охорони здоров'я  Кропивницької міської ради </t>
  </si>
  <si>
    <t>"Х"</t>
  </si>
  <si>
    <t>Лариса СВИРИДЕНКО</t>
  </si>
  <si>
    <t>Інші поточні видатки. в т.ч.:</t>
  </si>
  <si>
    <t xml:space="preserve">навчання або підвищення кваліфікації відповідальних осіб </t>
  </si>
  <si>
    <t>повернення надміру отриманих коштів від НСЗУ</t>
  </si>
  <si>
    <t>1011/1</t>
  </si>
  <si>
    <t>Генеральний директор</t>
  </si>
  <si>
    <t xml:space="preserve">Залишки коштів на початок року </t>
  </si>
  <si>
    <t xml:space="preserve">Комунальне некомерційне підприємство "Центр первинної медико-санітарної допомоги № 1 м. Кропивницького" Кропивницької міської ради» </t>
  </si>
  <si>
    <t>від реалізації майна</t>
  </si>
  <si>
    <t>СВИРИДЕНКО Лариса Анатоліївна</t>
  </si>
  <si>
    <t>ФІНАНСОВОГО ПЛАНУ ПІДПРИЄМСТВА ЗА 1 КВАРТАЛ 2023 РОКУ</t>
  </si>
  <si>
    <r>
      <t>Звітний період (1 квартал</t>
    </r>
    <r>
      <rPr>
        <u/>
        <sz val="9"/>
        <rFont val="Times New Roman"/>
        <family val="1"/>
        <charset val="204"/>
      </rPr>
      <t xml:space="preserve">  2023 </t>
    </r>
    <r>
      <rPr>
        <sz val="9"/>
        <rFont val="Times New Roman"/>
        <family val="1"/>
        <charset val="204"/>
      </rPr>
      <t>року)</t>
    </r>
  </si>
  <si>
    <t>Програма розвитку галузі охорони здоров"я на 2021-2025 роки"</t>
  </si>
  <si>
    <t>депозити (відсотки)</t>
  </si>
</sst>
</file>

<file path=xl/styles.xml><?xml version="1.0" encoding="utf-8"?>
<styleSheet xmlns="http://schemas.openxmlformats.org/spreadsheetml/2006/main">
  <numFmts count="8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0.0"/>
    <numFmt numFmtId="168" formatCode="_-* #,##0.0_р_._-;\-* #,##0.0_р_._-;_-* &quot;-&quot;?_р_._-;_-@_-"/>
    <numFmt numFmtId="169" formatCode="_-* #,##0.0\ _₽_-;\-* #,##0.0\ _₽_-;_-* &quot;-&quot;?\ _₽_-;_-@_-"/>
    <numFmt numFmtId="170" formatCode="#,##0.0\ _₽;\-#,##0.0\ _₽"/>
    <numFmt numFmtId="171" formatCode="#,##0.0\ _₽"/>
  </numFmts>
  <fonts count="1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scheme val="minor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167" fontId="4" fillId="0" borderId="4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164" fontId="4" fillId="0" borderId="11" xfId="0" applyNumberFormat="1" applyFont="1" applyFill="1" applyBorder="1" applyAlignment="1">
      <alignment vertical="center" wrapText="1"/>
    </xf>
    <xf numFmtId="168" fontId="4" fillId="0" borderId="4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8" fillId="0" borderId="8" xfId="0" applyNumberFormat="1" applyFont="1" applyFill="1" applyBorder="1" applyAlignment="1">
      <alignment vertical="center" wrapText="1"/>
    </xf>
    <xf numFmtId="170" fontId="4" fillId="0" borderId="4" xfId="0" applyNumberFormat="1" applyFont="1" applyFill="1" applyBorder="1" applyAlignment="1">
      <alignment horizontal="right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1" fontId="4" fillId="0" borderId="4" xfId="0" applyNumberFormat="1" applyFont="1" applyFill="1" applyBorder="1" applyAlignment="1">
      <alignment horizontal="right" vertical="center" wrapText="1"/>
    </xf>
    <xf numFmtId="164" fontId="8" fillId="0" borderId="9" xfId="0" applyNumberFormat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vertical="center" wrapText="1"/>
    </xf>
    <xf numFmtId="164" fontId="8" fillId="0" borderId="8" xfId="0" applyNumberFormat="1" applyFont="1" applyFill="1" applyBorder="1" applyAlignment="1">
      <alignment horizontal="right" vertical="center" wrapText="1"/>
    </xf>
    <xf numFmtId="164" fontId="8" fillId="0" borderId="9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0" fontId="3" fillId="0" borderId="0" xfId="0" applyFont="1" applyFill="1"/>
    <xf numFmtId="0" fontId="3" fillId="2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4" fillId="0" borderId="1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 indent="3"/>
    </xf>
    <xf numFmtId="0" fontId="4" fillId="0" borderId="13" xfId="0" applyFont="1" applyFill="1" applyBorder="1" applyAlignment="1">
      <alignment horizontal="left" vertical="center" wrapText="1" indent="3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 indent="3"/>
    </xf>
    <xf numFmtId="164" fontId="8" fillId="0" borderId="4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1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11" fillId="0" borderId="7" xfId="0" applyFont="1" applyFill="1" applyBorder="1" applyAlignment="1"/>
    <xf numFmtId="0" fontId="4" fillId="0" borderId="9" xfId="0" applyFont="1" applyFill="1" applyBorder="1" applyAlignment="1"/>
    <xf numFmtId="0" fontId="4" fillId="0" borderId="3" xfId="0" applyFont="1" applyFill="1" applyBorder="1"/>
    <xf numFmtId="0" fontId="4" fillId="0" borderId="10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12" fillId="0" borderId="0" xfId="0" applyFont="1" applyFill="1"/>
    <xf numFmtId="0" fontId="1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 indent="2"/>
    </xf>
    <xf numFmtId="0" fontId="8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9" fillId="0" borderId="2" xfId="0" applyFont="1" applyFill="1" applyBorder="1"/>
    <xf numFmtId="0" fontId="4" fillId="0" borderId="2" xfId="0" applyFont="1" applyFill="1" applyBorder="1"/>
    <xf numFmtId="0" fontId="8" fillId="0" borderId="2" xfId="0" applyFont="1" applyFill="1" applyBorder="1"/>
    <xf numFmtId="0" fontId="1" fillId="0" borderId="0" xfId="0" applyFont="1" applyFill="1"/>
    <xf numFmtId="0" fontId="5" fillId="0" borderId="0" xfId="0" applyFont="1" applyFill="1"/>
    <xf numFmtId="0" fontId="15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center" wrapText="1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8" fillId="0" borderId="8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8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/>
    </xf>
    <xf numFmtId="0" fontId="0" fillId="0" borderId="9" xfId="0" applyFill="1" applyBorder="1"/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9" xfId="0" applyFont="1" applyBorder="1"/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4" xfId="0" applyFont="1" applyBorder="1" applyAlignment="1"/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4" fillId="0" borderId="6" xfId="0" applyFont="1" applyFill="1" applyBorder="1"/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6"/>
  <sheetViews>
    <sheetView tabSelected="1" view="pageBreakPreview" topLeftCell="B1" zoomScale="130" zoomScaleNormal="100" zoomScaleSheetLayoutView="130" workbookViewId="0">
      <selection activeCell="R147" sqref="R147"/>
    </sheetView>
  </sheetViews>
  <sheetFormatPr defaultRowHeight="12.75" outlineLevelRow="1"/>
  <cols>
    <col min="1" max="1" width="32.42578125" style="7" customWidth="1"/>
    <col min="2" max="2" width="5.5703125" style="7" customWidth="1"/>
    <col min="3" max="3" width="8.28515625" style="48" customWidth="1"/>
    <col min="4" max="4" width="9.140625" style="48" customWidth="1"/>
    <col min="5" max="5" width="9" style="7" customWidth="1"/>
    <col min="6" max="6" width="9.28515625" style="7" customWidth="1"/>
    <col min="7" max="7" width="10.5703125" style="48" customWidth="1"/>
    <col min="8" max="8" width="11" style="48" customWidth="1"/>
    <col min="9" max="9" width="9.42578125" style="7" customWidth="1"/>
    <col min="10" max="10" width="9.140625" style="7" customWidth="1"/>
    <col min="11" max="16384" width="9.140625" style="7"/>
  </cols>
  <sheetData>
    <row r="1" spans="1:10" s="2" customFormat="1" ht="11.25" customHeight="1" outlineLevel="1">
      <c r="A1" s="1" t="s">
        <v>0</v>
      </c>
      <c r="C1" s="85"/>
      <c r="D1" s="85"/>
      <c r="G1" s="85"/>
      <c r="H1" s="85"/>
      <c r="I1" s="85"/>
      <c r="J1" s="85"/>
    </row>
    <row r="2" spans="1:10" s="2" customFormat="1" ht="11.25" customHeight="1" outlineLevel="1">
      <c r="A2" s="3"/>
      <c r="B2" s="3"/>
      <c r="C2" s="85"/>
      <c r="D2" s="85"/>
      <c r="G2" s="85"/>
      <c r="H2" s="85"/>
      <c r="I2" s="85"/>
      <c r="J2" s="85"/>
    </row>
    <row r="3" spans="1:10" s="2" customFormat="1" ht="11.25" customHeight="1" outlineLevel="1">
      <c r="A3" s="4" t="s">
        <v>1</v>
      </c>
      <c r="C3" s="85"/>
      <c r="D3" s="85"/>
      <c r="G3" s="85"/>
      <c r="H3" s="85"/>
      <c r="I3" s="85"/>
      <c r="J3" s="85"/>
    </row>
    <row r="4" spans="1:10" s="2" customFormat="1" ht="11.25" customHeight="1" outlineLevel="1">
      <c r="A4" s="5"/>
      <c r="B4" s="3"/>
      <c r="C4" s="85"/>
      <c r="D4" s="85"/>
      <c r="G4" s="85"/>
      <c r="H4" s="85"/>
      <c r="I4" s="85"/>
      <c r="J4" s="85"/>
    </row>
    <row r="5" spans="1:10" ht="11.25" customHeight="1" outlineLevel="1">
      <c r="A5" s="19" t="s">
        <v>126</v>
      </c>
      <c r="F5" s="2"/>
      <c r="G5" s="85"/>
      <c r="H5" s="85"/>
      <c r="I5" s="85"/>
      <c r="J5" s="85"/>
    </row>
    <row r="6" spans="1:10" ht="11.25" customHeight="1" outlineLevel="1">
      <c r="A6" s="17"/>
      <c r="B6" s="20"/>
      <c r="F6" s="2"/>
      <c r="G6" s="85"/>
      <c r="H6" s="85"/>
      <c r="I6" s="85"/>
      <c r="J6" s="85"/>
    </row>
    <row r="7" spans="1:10" ht="11.25" customHeight="1" outlineLevel="1">
      <c r="A7" s="18" t="s">
        <v>127</v>
      </c>
      <c r="B7" s="8"/>
      <c r="F7" s="2"/>
      <c r="G7" s="85"/>
      <c r="H7" s="85"/>
      <c r="I7" s="85"/>
      <c r="J7" s="85"/>
    </row>
    <row r="8" spans="1:10" ht="11.25" customHeight="1" outlineLevel="1">
      <c r="A8" s="8"/>
      <c r="B8" s="8"/>
      <c r="F8" s="26"/>
      <c r="G8" s="114" t="s">
        <v>97</v>
      </c>
      <c r="H8" s="114"/>
      <c r="I8" s="115" t="s">
        <v>155</v>
      </c>
      <c r="J8" s="116"/>
    </row>
    <row r="9" spans="1:10" ht="11.25" customHeight="1" outlineLevel="1">
      <c r="A9" s="8"/>
      <c r="B9" s="8"/>
      <c r="F9" s="8"/>
      <c r="G9" s="117" t="s">
        <v>98</v>
      </c>
      <c r="H9" s="117"/>
      <c r="I9" s="118"/>
      <c r="J9" s="118"/>
    </row>
    <row r="10" spans="1:10" ht="15.75" customHeight="1" outlineLevel="1">
      <c r="A10" s="8"/>
      <c r="B10" s="8"/>
      <c r="F10" s="8"/>
      <c r="G10" s="119" t="s">
        <v>2</v>
      </c>
      <c r="H10" s="119"/>
      <c r="I10" s="119"/>
      <c r="J10" s="119"/>
    </row>
    <row r="11" spans="1:10" ht="12.75" customHeight="1" outlineLevel="1">
      <c r="A11" s="6"/>
      <c r="I11" s="48"/>
      <c r="J11" s="48"/>
    </row>
    <row r="12" spans="1:10" s="11" customFormat="1" ht="12.75" customHeight="1" outlineLevel="1">
      <c r="A12" s="12" t="s">
        <v>3</v>
      </c>
      <c r="B12" s="110">
        <v>2023</v>
      </c>
      <c r="C12" s="110"/>
      <c r="D12" s="110"/>
      <c r="E12" s="110"/>
      <c r="F12" s="111"/>
      <c r="G12" s="112" t="s">
        <v>4</v>
      </c>
      <c r="H12" s="112"/>
      <c r="I12" s="112"/>
      <c r="J12" s="113"/>
    </row>
    <row r="13" spans="1:10" s="11" customFormat="1" ht="45" customHeight="1" outlineLevel="1">
      <c r="A13" s="94" t="s">
        <v>133</v>
      </c>
      <c r="B13" s="110" t="s">
        <v>163</v>
      </c>
      <c r="C13" s="110"/>
      <c r="D13" s="110"/>
      <c r="E13" s="110"/>
      <c r="F13" s="111"/>
      <c r="G13" s="120" t="s">
        <v>5</v>
      </c>
      <c r="H13" s="121"/>
      <c r="I13" s="122">
        <v>38802559</v>
      </c>
      <c r="J13" s="122"/>
    </row>
    <row r="14" spans="1:10" s="11" customFormat="1" ht="12.75" customHeight="1" outlineLevel="1">
      <c r="A14" s="12" t="s">
        <v>6</v>
      </c>
      <c r="B14" s="123" t="s">
        <v>123</v>
      </c>
      <c r="C14" s="123"/>
      <c r="D14" s="123"/>
      <c r="E14" s="123"/>
      <c r="F14" s="124"/>
      <c r="G14" s="120" t="s">
        <v>7</v>
      </c>
      <c r="H14" s="121"/>
      <c r="I14" s="122">
        <v>430</v>
      </c>
      <c r="J14" s="122"/>
    </row>
    <row r="15" spans="1:10" s="11" customFormat="1" ht="12.75" customHeight="1" outlineLevel="1">
      <c r="A15" s="12" t="s">
        <v>8</v>
      </c>
      <c r="B15" s="123" t="s">
        <v>124</v>
      </c>
      <c r="C15" s="123"/>
      <c r="D15" s="123"/>
      <c r="E15" s="123"/>
      <c r="F15" s="124"/>
      <c r="G15" s="120" t="s">
        <v>9</v>
      </c>
      <c r="H15" s="121"/>
      <c r="I15" s="122">
        <v>3510136600</v>
      </c>
      <c r="J15" s="122"/>
    </row>
    <row r="16" spans="1:10" s="11" customFormat="1" ht="24" customHeight="1" outlineLevel="1">
      <c r="A16" s="94" t="s">
        <v>128</v>
      </c>
      <c r="B16" s="110" t="s">
        <v>154</v>
      </c>
      <c r="C16" s="110"/>
      <c r="D16" s="110"/>
      <c r="E16" s="110"/>
      <c r="F16" s="111"/>
      <c r="G16" s="120" t="s">
        <v>10</v>
      </c>
      <c r="H16" s="121"/>
      <c r="I16" s="125"/>
      <c r="J16" s="125"/>
    </row>
    <row r="17" spans="1:10" s="11" customFormat="1" ht="28.5" customHeight="1" outlineLevel="1">
      <c r="A17" s="12" t="s">
        <v>129</v>
      </c>
      <c r="B17" s="110" t="s">
        <v>130</v>
      </c>
      <c r="C17" s="110"/>
      <c r="D17" s="110"/>
      <c r="E17" s="110"/>
      <c r="F17" s="111"/>
      <c r="G17" s="120" t="s">
        <v>11</v>
      </c>
      <c r="H17" s="121"/>
      <c r="I17" s="122">
        <v>91500</v>
      </c>
      <c r="J17" s="122"/>
    </row>
    <row r="18" spans="1:10" s="11" customFormat="1" ht="12.75" customHeight="1" outlineLevel="1">
      <c r="A18" s="28" t="s">
        <v>12</v>
      </c>
      <c r="B18" s="123" t="s">
        <v>125</v>
      </c>
      <c r="C18" s="123"/>
      <c r="D18" s="123"/>
      <c r="E18" s="123"/>
      <c r="F18" s="124"/>
      <c r="G18" s="120" t="s">
        <v>13</v>
      </c>
      <c r="H18" s="121"/>
      <c r="I18" s="122" t="s">
        <v>118</v>
      </c>
      <c r="J18" s="122"/>
    </row>
    <row r="19" spans="1:10" s="11" customFormat="1" ht="12.75" customHeight="1" outlineLevel="1">
      <c r="A19" s="52" t="s">
        <v>121</v>
      </c>
      <c r="B19" s="126" t="s">
        <v>122</v>
      </c>
      <c r="C19" s="126"/>
      <c r="D19" s="126"/>
      <c r="E19" s="126"/>
      <c r="F19" s="127"/>
      <c r="G19" s="61"/>
      <c r="H19" s="61"/>
      <c r="I19" s="61"/>
      <c r="J19" s="61"/>
    </row>
    <row r="20" spans="1:10" s="11" customFormat="1" ht="12.75" customHeight="1" outlineLevel="1">
      <c r="A20" s="52" t="s">
        <v>14</v>
      </c>
      <c r="B20" s="128" t="s">
        <v>120</v>
      </c>
      <c r="C20" s="128"/>
      <c r="D20" s="128"/>
      <c r="E20" s="128"/>
      <c r="F20" s="129"/>
      <c r="G20" s="62"/>
      <c r="H20" s="62"/>
      <c r="I20" s="62"/>
      <c r="J20" s="62"/>
    </row>
    <row r="21" spans="1:10" s="11" customFormat="1" ht="29.25" customHeight="1" outlineLevel="1">
      <c r="A21" s="53" t="s">
        <v>119</v>
      </c>
      <c r="B21" s="126">
        <v>287</v>
      </c>
      <c r="C21" s="126"/>
      <c r="D21" s="126"/>
      <c r="E21" s="126"/>
      <c r="F21" s="127"/>
      <c r="G21" s="63" t="s">
        <v>15</v>
      </c>
      <c r="H21" s="64"/>
      <c r="I21" s="130"/>
      <c r="J21" s="130"/>
    </row>
    <row r="22" spans="1:10" s="11" customFormat="1" ht="24.75" customHeight="1" outlineLevel="1">
      <c r="A22" s="53" t="s">
        <v>134</v>
      </c>
      <c r="B22" s="126" t="s">
        <v>135</v>
      </c>
      <c r="C22" s="126"/>
      <c r="D22" s="126"/>
      <c r="E22" s="126"/>
      <c r="F22" s="127"/>
      <c r="G22" s="65" t="s">
        <v>16</v>
      </c>
      <c r="H22" s="66"/>
      <c r="I22" s="131"/>
      <c r="J22" s="131"/>
    </row>
    <row r="23" spans="1:10" s="11" customFormat="1" ht="12.75" customHeight="1" outlineLevel="1">
      <c r="A23" s="54" t="s">
        <v>17</v>
      </c>
      <c r="B23" s="135" t="s">
        <v>136</v>
      </c>
      <c r="C23" s="135"/>
      <c r="D23" s="135"/>
      <c r="E23" s="135"/>
      <c r="F23" s="135"/>
      <c r="G23" s="67"/>
      <c r="H23" s="67"/>
      <c r="I23" s="67"/>
      <c r="J23" s="68"/>
    </row>
    <row r="24" spans="1:10" s="11" customFormat="1" ht="12.75" customHeight="1" outlineLevel="1">
      <c r="A24" s="55" t="s">
        <v>117</v>
      </c>
      <c r="B24" s="136" t="s">
        <v>165</v>
      </c>
      <c r="C24" s="136"/>
      <c r="D24" s="136"/>
      <c r="E24" s="136"/>
      <c r="F24" s="136"/>
      <c r="G24" s="69"/>
      <c r="H24" s="69"/>
      <c r="I24" s="69"/>
      <c r="J24" s="70"/>
    </row>
    <row r="25" spans="1:10" ht="18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</row>
    <row r="26" spans="1:10">
      <c r="A26" s="137" t="s">
        <v>99</v>
      </c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ht="15" customHeight="1">
      <c r="A27" s="137" t="s">
        <v>166</v>
      </c>
      <c r="B27" s="137"/>
      <c r="C27" s="137"/>
      <c r="D27" s="137"/>
      <c r="E27" s="137"/>
      <c r="F27" s="137"/>
      <c r="G27" s="137"/>
      <c r="H27" s="137"/>
      <c r="I27" s="137"/>
      <c r="J27" s="137"/>
    </row>
    <row r="28" spans="1:10">
      <c r="A28" s="72"/>
      <c r="B28" s="72"/>
      <c r="C28" s="72"/>
      <c r="D28" s="72"/>
      <c r="E28" s="72"/>
      <c r="F28" s="138" t="s">
        <v>100</v>
      </c>
      <c r="G28" s="138"/>
      <c r="H28" s="72"/>
      <c r="I28" s="72"/>
      <c r="J28" s="72"/>
    </row>
    <row r="29" spans="1:10" ht="33" customHeight="1">
      <c r="A29" s="139" t="s">
        <v>18</v>
      </c>
      <c r="B29" s="139" t="s">
        <v>19</v>
      </c>
      <c r="C29" s="141" t="s">
        <v>167</v>
      </c>
      <c r="D29" s="141"/>
      <c r="E29" s="141"/>
      <c r="F29" s="141"/>
      <c r="G29" s="141" t="s">
        <v>101</v>
      </c>
      <c r="H29" s="141"/>
      <c r="I29" s="141"/>
      <c r="J29" s="141"/>
    </row>
    <row r="30" spans="1:10" ht="24">
      <c r="A30" s="140"/>
      <c r="B30" s="140"/>
      <c r="C30" s="96" t="s">
        <v>102</v>
      </c>
      <c r="D30" s="107" t="s">
        <v>103</v>
      </c>
      <c r="E30" s="93" t="s">
        <v>104</v>
      </c>
      <c r="F30" s="93" t="s">
        <v>105</v>
      </c>
      <c r="G30" s="96" t="s">
        <v>102</v>
      </c>
      <c r="H30" s="102" t="s">
        <v>103</v>
      </c>
      <c r="I30" s="93" t="s">
        <v>104</v>
      </c>
      <c r="J30" s="93" t="s">
        <v>105</v>
      </c>
    </row>
    <row r="31" spans="1:10">
      <c r="A31" s="93">
        <v>1</v>
      </c>
      <c r="B31" s="93">
        <v>2</v>
      </c>
      <c r="C31" s="96">
        <v>3</v>
      </c>
      <c r="D31" s="107">
        <v>4</v>
      </c>
      <c r="E31" s="93">
        <v>5</v>
      </c>
      <c r="F31" s="93">
        <v>6</v>
      </c>
      <c r="G31" s="96">
        <v>7</v>
      </c>
      <c r="H31" s="102">
        <v>8</v>
      </c>
      <c r="I31" s="93">
        <v>9</v>
      </c>
      <c r="J31" s="93">
        <v>10</v>
      </c>
    </row>
    <row r="32" spans="1:10">
      <c r="A32" s="132" t="s">
        <v>106</v>
      </c>
      <c r="B32" s="133"/>
      <c r="C32" s="133"/>
      <c r="D32" s="133"/>
      <c r="E32" s="133"/>
      <c r="F32" s="133"/>
      <c r="G32" s="133"/>
      <c r="H32" s="133"/>
      <c r="I32" s="133"/>
      <c r="J32" s="134"/>
    </row>
    <row r="33" spans="1:10">
      <c r="A33" s="88" t="s">
        <v>162</v>
      </c>
      <c r="B33" s="93">
        <v>1000</v>
      </c>
      <c r="C33" s="16"/>
      <c r="D33" s="16"/>
      <c r="E33" s="33"/>
      <c r="F33" s="34"/>
      <c r="G33" s="16">
        <v>3606.5</v>
      </c>
      <c r="H33" s="16">
        <v>4071.6</v>
      </c>
      <c r="I33" s="33">
        <f>H33-G33</f>
        <v>465.09999999999991</v>
      </c>
      <c r="J33" s="34">
        <f>H33/G33*100</f>
        <v>112.89615971163178</v>
      </c>
    </row>
    <row r="34" spans="1:10">
      <c r="A34" s="132" t="s">
        <v>20</v>
      </c>
      <c r="B34" s="133"/>
      <c r="C34" s="133"/>
      <c r="D34" s="133"/>
      <c r="E34" s="133"/>
      <c r="F34" s="133"/>
      <c r="G34" s="133"/>
      <c r="H34" s="133"/>
      <c r="I34" s="133"/>
      <c r="J34" s="134"/>
    </row>
    <row r="35" spans="1:10" ht="24">
      <c r="A35" s="21" t="s">
        <v>21</v>
      </c>
      <c r="B35" s="93">
        <v>1010</v>
      </c>
      <c r="C35" s="32">
        <f t="shared" ref="C35" si="0">C36+C38</f>
        <v>20694</v>
      </c>
      <c r="D35" s="16">
        <f>D36+D38+D37</f>
        <v>20265.3</v>
      </c>
      <c r="E35" s="33">
        <f>D35-C35</f>
        <v>-428.70000000000073</v>
      </c>
      <c r="F35" s="34">
        <f>D35/C35*100</f>
        <v>97.928385039141773</v>
      </c>
      <c r="G35" s="32">
        <f t="shared" ref="G35" si="1">G36+G38</f>
        <v>20694</v>
      </c>
      <c r="H35" s="16">
        <f>H36+H38+H37</f>
        <v>20265.3</v>
      </c>
      <c r="I35" s="33">
        <f>H35-G35</f>
        <v>-428.70000000000073</v>
      </c>
      <c r="J35" s="34">
        <f>H35/G35*100</f>
        <v>97.928385039141773</v>
      </c>
    </row>
    <row r="36" spans="1:10" ht="24">
      <c r="A36" s="21" t="s">
        <v>22</v>
      </c>
      <c r="B36" s="93">
        <v>1011</v>
      </c>
      <c r="C36" s="29">
        <v>20694</v>
      </c>
      <c r="D36" s="16">
        <v>20265.3</v>
      </c>
      <c r="E36" s="33">
        <f>D36-C36</f>
        <v>-428.70000000000073</v>
      </c>
      <c r="F36" s="38">
        <f>D36/C36*100</f>
        <v>97.928385039141773</v>
      </c>
      <c r="G36" s="29">
        <v>20694</v>
      </c>
      <c r="H36" s="16">
        <v>20265.3</v>
      </c>
      <c r="I36" s="33">
        <f>H36-G36</f>
        <v>-428.70000000000073</v>
      </c>
      <c r="J36" s="38">
        <f>H36/G36*100</f>
        <v>97.928385039141773</v>
      </c>
    </row>
    <row r="37" spans="1:10" ht="25.5" customHeight="1">
      <c r="A37" s="21" t="s">
        <v>159</v>
      </c>
      <c r="B37" s="93" t="s">
        <v>160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</row>
    <row r="38" spans="1:10">
      <c r="A38" s="21" t="s">
        <v>23</v>
      </c>
      <c r="B38" s="93">
        <v>1012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</row>
    <row r="39" spans="1:10" ht="24">
      <c r="A39" s="21" t="s">
        <v>168</v>
      </c>
      <c r="B39" s="93">
        <v>1020</v>
      </c>
      <c r="C39" s="16">
        <v>1925.8</v>
      </c>
      <c r="D39" s="16">
        <v>1109.5</v>
      </c>
      <c r="E39" s="33">
        <f>D39-C39</f>
        <v>-816.3</v>
      </c>
      <c r="F39" s="38">
        <f>D39/C39*100</f>
        <v>57.612420812130026</v>
      </c>
      <c r="G39" s="16">
        <v>1925.8</v>
      </c>
      <c r="H39" s="16">
        <v>1109.5</v>
      </c>
      <c r="I39" s="33">
        <f>H39-G39</f>
        <v>-816.3</v>
      </c>
      <c r="J39" s="38">
        <f>H39/G39*100</f>
        <v>57.612420812130026</v>
      </c>
    </row>
    <row r="40" spans="1:10">
      <c r="A40" s="21"/>
      <c r="B40" s="93">
        <v>1021</v>
      </c>
      <c r="C40" s="29"/>
      <c r="D40" s="23"/>
      <c r="E40" s="33"/>
      <c r="F40" s="38"/>
      <c r="G40" s="29"/>
      <c r="H40" s="23"/>
      <c r="I40" s="33"/>
      <c r="J40" s="38"/>
    </row>
    <row r="41" spans="1:10" ht="24">
      <c r="A41" s="21" t="s">
        <v>24</v>
      </c>
      <c r="B41" s="93">
        <v>1030</v>
      </c>
      <c r="C41" s="16">
        <f t="shared" ref="C41" si="2">C42</f>
        <v>0</v>
      </c>
      <c r="D41" s="16">
        <f>D42</f>
        <v>0</v>
      </c>
      <c r="E41" s="16">
        <f>E42</f>
        <v>0</v>
      </c>
      <c r="F41" s="34">
        <f t="shared" ref="F41:G41" si="3">F42</f>
        <v>0</v>
      </c>
      <c r="G41" s="16">
        <f t="shared" si="3"/>
        <v>0</v>
      </c>
      <c r="H41" s="16">
        <f>H42</f>
        <v>0</v>
      </c>
      <c r="I41" s="16">
        <f>I42</f>
        <v>0</v>
      </c>
      <c r="J41" s="34">
        <f t="shared" ref="J41" si="4">J42</f>
        <v>0</v>
      </c>
    </row>
    <row r="42" spans="1:10" ht="13.5" customHeight="1">
      <c r="A42" s="56"/>
      <c r="B42" s="93">
        <v>1031</v>
      </c>
      <c r="C42" s="29"/>
      <c r="D42" s="21"/>
      <c r="E42" s="33"/>
      <c r="F42" s="38"/>
      <c r="G42" s="29"/>
      <c r="H42" s="21"/>
      <c r="I42" s="33"/>
      <c r="J42" s="38"/>
    </row>
    <row r="43" spans="1:10">
      <c r="A43" s="21" t="s">
        <v>25</v>
      </c>
      <c r="B43" s="93">
        <v>1040</v>
      </c>
      <c r="C43" s="34">
        <f t="shared" ref="C43" si="5">C44+C45+C46+C47+C48+C49+C50</f>
        <v>39.599999999999994</v>
      </c>
      <c r="D43" s="30">
        <f t="shared" ref="D43:E43" si="6">D44+D45+D46+D47+D48+D49+D50</f>
        <v>12</v>
      </c>
      <c r="E43" s="33">
        <f t="shared" si="6"/>
        <v>-27.599999999999998</v>
      </c>
      <c r="F43" s="30">
        <f>D43/C43*100</f>
        <v>30.303030303030308</v>
      </c>
      <c r="G43" s="34">
        <f t="shared" ref="G43:H43" si="7">G44+G45+G46+G47+G48+G49+G50</f>
        <v>39.599999999999994</v>
      </c>
      <c r="H43" s="30">
        <f t="shared" si="7"/>
        <v>12</v>
      </c>
      <c r="I43" s="33">
        <f t="shared" ref="I43" si="8">I44+I45+I46+I47+I48+I49+I50</f>
        <v>-27.599999999999998</v>
      </c>
      <c r="J43" s="30">
        <f>H43/G43*100</f>
        <v>30.303030303030308</v>
      </c>
    </row>
    <row r="44" spans="1:10">
      <c r="A44" s="56" t="s">
        <v>131</v>
      </c>
      <c r="B44" s="93">
        <v>1041</v>
      </c>
      <c r="C44" s="16">
        <f>C45</f>
        <v>0</v>
      </c>
      <c r="D44" s="29">
        <v>0</v>
      </c>
      <c r="E44" s="29">
        <v>0</v>
      </c>
      <c r="F44" s="16">
        <v>0</v>
      </c>
      <c r="G44" s="16">
        <f>G45</f>
        <v>0</v>
      </c>
      <c r="H44" s="29">
        <v>0</v>
      </c>
      <c r="I44" s="29">
        <v>0</v>
      </c>
      <c r="J44" s="29">
        <v>0</v>
      </c>
    </row>
    <row r="45" spans="1:10">
      <c r="A45" s="56" t="s">
        <v>132</v>
      </c>
      <c r="B45" s="93">
        <v>1042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</row>
    <row r="46" spans="1:10" ht="20.25" customHeight="1">
      <c r="A46" s="56" t="s">
        <v>164</v>
      </c>
      <c r="B46" s="93">
        <v>1043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41">
        <f>G46-H46</f>
        <v>0</v>
      </c>
      <c r="J46" s="29">
        <v>0</v>
      </c>
    </row>
    <row r="47" spans="1:10">
      <c r="A47" s="57" t="s">
        <v>137</v>
      </c>
      <c r="B47" s="91">
        <v>1044</v>
      </c>
      <c r="C47" s="29">
        <v>6.3</v>
      </c>
      <c r="D47" s="23">
        <v>6.3</v>
      </c>
      <c r="E47" s="33">
        <f t="shared" ref="E47:E48" si="9">D47-C47</f>
        <v>0</v>
      </c>
      <c r="F47" s="30">
        <f>D47/C47*100</f>
        <v>100</v>
      </c>
      <c r="G47" s="29">
        <v>6.3</v>
      </c>
      <c r="H47" s="23">
        <v>6.3</v>
      </c>
      <c r="I47" s="33">
        <f t="shared" ref="I47:I48" si="10">H47-G47</f>
        <v>0</v>
      </c>
      <c r="J47" s="38">
        <f t="shared" ref="J47:J48" si="11">H47/G47*100</f>
        <v>100</v>
      </c>
    </row>
    <row r="48" spans="1:10" ht="24">
      <c r="A48" s="57" t="s">
        <v>138</v>
      </c>
      <c r="B48" s="91">
        <v>1045</v>
      </c>
      <c r="C48" s="29">
        <v>33.299999999999997</v>
      </c>
      <c r="D48" s="29">
        <v>5.7</v>
      </c>
      <c r="E48" s="33">
        <f t="shared" si="9"/>
        <v>-27.599999999999998</v>
      </c>
      <c r="F48" s="30">
        <f>D48/C48*100</f>
        <v>17.117117117117118</v>
      </c>
      <c r="G48" s="29">
        <v>33.299999999999997</v>
      </c>
      <c r="H48" s="29">
        <v>5.7</v>
      </c>
      <c r="I48" s="33">
        <f t="shared" si="10"/>
        <v>-27.599999999999998</v>
      </c>
      <c r="J48" s="38">
        <f t="shared" si="11"/>
        <v>17.117117117117118</v>
      </c>
    </row>
    <row r="49" spans="1:10">
      <c r="A49" s="57" t="s">
        <v>139</v>
      </c>
      <c r="B49" s="91">
        <v>1046</v>
      </c>
      <c r="C49" s="16">
        <v>0</v>
      </c>
      <c r="D49" s="29">
        <v>0</v>
      </c>
      <c r="E49" s="29">
        <v>0</v>
      </c>
      <c r="F49" s="29">
        <v>0</v>
      </c>
      <c r="G49" s="16">
        <v>0</v>
      </c>
      <c r="H49" s="29">
        <v>0</v>
      </c>
      <c r="I49" s="29">
        <v>0</v>
      </c>
      <c r="J49" s="29">
        <v>0</v>
      </c>
    </row>
    <row r="50" spans="1:10" ht="74.25" customHeight="1">
      <c r="A50" s="56" t="s">
        <v>140</v>
      </c>
      <c r="B50" s="93">
        <v>1047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</row>
    <row r="51" spans="1:10">
      <c r="A51" s="73" t="s">
        <v>26</v>
      </c>
      <c r="B51" s="39"/>
      <c r="C51" s="97"/>
      <c r="D51" s="39"/>
      <c r="E51" s="39"/>
      <c r="F51" s="39"/>
      <c r="G51" s="39"/>
      <c r="H51" s="39"/>
      <c r="I51" s="39"/>
      <c r="J51" s="40"/>
    </row>
    <row r="52" spans="1:10" s="49" customFormat="1">
      <c r="A52" s="21" t="s">
        <v>27</v>
      </c>
      <c r="B52" s="93">
        <v>1050</v>
      </c>
      <c r="C52" s="16">
        <v>-12660.7</v>
      </c>
      <c r="D52" s="16">
        <f>D148+D150+D151</f>
        <v>-11817.9</v>
      </c>
      <c r="E52" s="41">
        <f>C52-D52</f>
        <v>-842.80000000000109</v>
      </c>
      <c r="F52" s="16">
        <f>D52/C52*100</f>
        <v>93.343180076930963</v>
      </c>
      <c r="G52" s="16">
        <v>-12660.7</v>
      </c>
      <c r="H52" s="16">
        <f>H148+H150+H151</f>
        <v>-11817.9</v>
      </c>
      <c r="I52" s="41">
        <f>G52-H52</f>
        <v>-842.80000000000109</v>
      </c>
      <c r="J52" s="34">
        <f t="shared" ref="J52:J85" si="12">H52/G52*100</f>
        <v>93.343180076930963</v>
      </c>
    </row>
    <row r="53" spans="1:10" s="49" customFormat="1">
      <c r="A53" s="21" t="s">
        <v>28</v>
      </c>
      <c r="B53" s="93">
        <v>1060</v>
      </c>
      <c r="C53" s="16">
        <v>-2785.4</v>
      </c>
      <c r="D53" s="16">
        <v>-2539</v>
      </c>
      <c r="E53" s="41">
        <f>C53-D53</f>
        <v>-246.40000000000009</v>
      </c>
      <c r="F53" s="34">
        <f t="shared" ref="F53:F78" si="13">D53/C53*100</f>
        <v>91.153873770374091</v>
      </c>
      <c r="G53" s="16">
        <v>-2785.4</v>
      </c>
      <c r="H53" s="16">
        <v>-2539</v>
      </c>
      <c r="I53" s="41">
        <f>G53-H53</f>
        <v>-246.40000000000009</v>
      </c>
      <c r="J53" s="34">
        <f t="shared" si="12"/>
        <v>91.153873770374091</v>
      </c>
    </row>
    <row r="54" spans="1:10" ht="24">
      <c r="A54" s="21" t="s">
        <v>29</v>
      </c>
      <c r="B54" s="109">
        <v>1070</v>
      </c>
      <c r="C54" s="16">
        <v>-258.8</v>
      </c>
      <c r="D54" s="16">
        <v>-223.8</v>
      </c>
      <c r="E54" s="41">
        <f>C54-D54</f>
        <v>-35</v>
      </c>
      <c r="F54" s="34">
        <f t="shared" si="13"/>
        <v>86.476043276661514</v>
      </c>
      <c r="G54" s="16">
        <v>-258.8</v>
      </c>
      <c r="H54" s="16">
        <v>-223.8</v>
      </c>
      <c r="I54" s="41">
        <f>G54-H54</f>
        <v>-35</v>
      </c>
      <c r="J54" s="34">
        <f t="shared" si="12"/>
        <v>86.476043276661514</v>
      </c>
    </row>
    <row r="55" spans="1:10" ht="24">
      <c r="A55" s="21" t="s">
        <v>107</v>
      </c>
      <c r="B55" s="109">
        <v>1080</v>
      </c>
      <c r="C55" s="16">
        <v>-752</v>
      </c>
      <c r="D55" s="16">
        <v>-551.70000000000005</v>
      </c>
      <c r="E55" s="41">
        <f>C55-D55</f>
        <v>-200.29999999999995</v>
      </c>
      <c r="F55" s="34">
        <f t="shared" si="13"/>
        <v>73.364361702127667</v>
      </c>
      <c r="G55" s="16">
        <v>-752</v>
      </c>
      <c r="H55" s="16">
        <v>-551.70000000000005</v>
      </c>
      <c r="I55" s="41">
        <f>G55-H55</f>
        <v>-200.29999999999995</v>
      </c>
      <c r="J55" s="34">
        <f t="shared" si="12"/>
        <v>73.364361702127667</v>
      </c>
    </row>
    <row r="56" spans="1:10">
      <c r="A56" s="21" t="s">
        <v>30</v>
      </c>
      <c r="B56" s="93">
        <v>1090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</row>
    <row r="57" spans="1:10">
      <c r="A57" s="21" t="s">
        <v>31</v>
      </c>
      <c r="B57" s="93">
        <v>1100</v>
      </c>
      <c r="C57" s="16">
        <v>-379</v>
      </c>
      <c r="D57" s="16">
        <v>-364.3</v>
      </c>
      <c r="E57" s="41">
        <f>C57-D57</f>
        <v>-14.699999999999989</v>
      </c>
      <c r="F57" s="34">
        <f t="shared" si="13"/>
        <v>96.121372031662261</v>
      </c>
      <c r="G57" s="16">
        <v>-379</v>
      </c>
      <c r="H57" s="16">
        <v>-364.3</v>
      </c>
      <c r="I57" s="41">
        <f t="shared" ref="I57:I96" si="14">G57-H57</f>
        <v>-14.699999999999989</v>
      </c>
      <c r="J57" s="34">
        <f t="shared" si="12"/>
        <v>96.121372031662261</v>
      </c>
    </row>
    <row r="58" spans="1:10">
      <c r="A58" s="21" t="s">
        <v>32</v>
      </c>
      <c r="B58" s="93">
        <v>1110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1:10" ht="24">
      <c r="A59" s="21" t="s">
        <v>108</v>
      </c>
      <c r="B59" s="93">
        <v>1120</v>
      </c>
      <c r="C59" s="16">
        <f t="shared" ref="C59" si="15">C60+C61+C62+C63+C64+C65</f>
        <v>-1236.8</v>
      </c>
      <c r="D59" s="16">
        <f>D60+D61+D62+D63+D64+D65</f>
        <v>-700.10000000000014</v>
      </c>
      <c r="E59" s="41">
        <f t="shared" ref="E59:E64" si="16">C59-D59</f>
        <v>-536.69999999999982</v>
      </c>
      <c r="F59" s="34">
        <f t="shared" si="13"/>
        <v>56.605756791720587</v>
      </c>
      <c r="G59" s="16">
        <f t="shared" ref="G59" si="17">G60+G61+G62+G63+G64+G65</f>
        <v>-1236.8</v>
      </c>
      <c r="H59" s="16">
        <f>H60+H61+H62+H63+H64+H65</f>
        <v>-700.10000000000014</v>
      </c>
      <c r="I59" s="41">
        <f t="shared" si="14"/>
        <v>-536.69999999999982</v>
      </c>
      <c r="J59" s="34">
        <f t="shared" si="12"/>
        <v>56.605756791720587</v>
      </c>
    </row>
    <row r="60" spans="1:10">
      <c r="A60" s="74" t="s">
        <v>33</v>
      </c>
      <c r="B60" s="93">
        <v>1121</v>
      </c>
      <c r="C60" s="16">
        <v>-764.6</v>
      </c>
      <c r="D60" s="16">
        <v>-400.6</v>
      </c>
      <c r="E60" s="41">
        <f t="shared" si="16"/>
        <v>-364</v>
      </c>
      <c r="F60" s="34">
        <f t="shared" si="13"/>
        <v>52.393408318074805</v>
      </c>
      <c r="G60" s="16">
        <v>-764.6</v>
      </c>
      <c r="H60" s="16">
        <v>-400.6</v>
      </c>
      <c r="I60" s="41">
        <f t="shared" si="14"/>
        <v>-364</v>
      </c>
      <c r="J60" s="34">
        <f t="shared" si="12"/>
        <v>52.393408318074805</v>
      </c>
    </row>
    <row r="61" spans="1:10" ht="24">
      <c r="A61" s="74" t="s">
        <v>34</v>
      </c>
      <c r="B61" s="93">
        <v>1122</v>
      </c>
      <c r="C61" s="16">
        <v>-43.3</v>
      </c>
      <c r="D61" s="16">
        <v>-35.799999999999997</v>
      </c>
      <c r="E61" s="41">
        <f t="shared" si="16"/>
        <v>-7.5</v>
      </c>
      <c r="F61" s="34">
        <f t="shared" si="13"/>
        <v>82.678983833718249</v>
      </c>
      <c r="G61" s="16">
        <v>-43.3</v>
      </c>
      <c r="H61" s="16">
        <v>-35.799999999999997</v>
      </c>
      <c r="I61" s="41">
        <f t="shared" si="14"/>
        <v>-7.5</v>
      </c>
      <c r="J61" s="34">
        <f t="shared" si="12"/>
        <v>82.678983833718249</v>
      </c>
    </row>
    <row r="62" spans="1:10">
      <c r="A62" s="74" t="s">
        <v>35</v>
      </c>
      <c r="B62" s="93">
        <v>1123</v>
      </c>
      <c r="C62" s="16">
        <v>-291.89999999999998</v>
      </c>
      <c r="D62" s="16">
        <v>-213.5</v>
      </c>
      <c r="E62" s="41">
        <f t="shared" si="16"/>
        <v>-78.399999999999977</v>
      </c>
      <c r="F62" s="34">
        <f t="shared" si="13"/>
        <v>73.141486810551555</v>
      </c>
      <c r="G62" s="16">
        <v>-291.89999999999998</v>
      </c>
      <c r="H62" s="16">
        <v>-213.5</v>
      </c>
      <c r="I62" s="41">
        <f t="shared" si="14"/>
        <v>-78.399999999999977</v>
      </c>
      <c r="J62" s="34">
        <f t="shared" si="12"/>
        <v>73.141486810551555</v>
      </c>
    </row>
    <row r="63" spans="1:10">
      <c r="A63" s="74" t="s">
        <v>36</v>
      </c>
      <c r="B63" s="93">
        <v>1124</v>
      </c>
      <c r="C63" s="16">
        <v>-133.69999999999999</v>
      </c>
      <c r="D63" s="16">
        <v>-47</v>
      </c>
      <c r="E63" s="41">
        <f t="shared" si="16"/>
        <v>-86.699999999999989</v>
      </c>
      <c r="F63" s="34">
        <f t="shared" si="13"/>
        <v>35.153328347045623</v>
      </c>
      <c r="G63" s="16">
        <v>-133.69999999999999</v>
      </c>
      <c r="H63" s="16">
        <v>-47</v>
      </c>
      <c r="I63" s="41">
        <f t="shared" si="14"/>
        <v>-86.699999999999989</v>
      </c>
      <c r="J63" s="34">
        <f t="shared" si="12"/>
        <v>35.153328347045623</v>
      </c>
    </row>
    <row r="64" spans="1:10">
      <c r="A64" s="74" t="s">
        <v>37</v>
      </c>
      <c r="B64" s="93">
        <v>1125</v>
      </c>
      <c r="C64" s="16">
        <v>-3.3</v>
      </c>
      <c r="D64" s="16">
        <v>-3.2</v>
      </c>
      <c r="E64" s="41">
        <f t="shared" si="16"/>
        <v>-9.9999999999999645E-2</v>
      </c>
      <c r="F64" s="34">
        <f t="shared" si="13"/>
        <v>96.969696969696983</v>
      </c>
      <c r="G64" s="16">
        <v>-3.3</v>
      </c>
      <c r="H64" s="16">
        <v>-3.2</v>
      </c>
      <c r="I64" s="41">
        <f t="shared" si="14"/>
        <v>-9.9999999999999645E-2</v>
      </c>
      <c r="J64" s="34">
        <f t="shared" si="12"/>
        <v>96.969696969696983</v>
      </c>
    </row>
    <row r="65" spans="1:10">
      <c r="A65" s="74" t="s">
        <v>38</v>
      </c>
      <c r="B65" s="93">
        <v>1126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</row>
    <row r="66" spans="1:10" ht="36">
      <c r="A66" s="21" t="s">
        <v>109</v>
      </c>
      <c r="B66" s="93">
        <v>1130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</row>
    <row r="67" spans="1:10">
      <c r="A67" s="21" t="s">
        <v>39</v>
      </c>
      <c r="B67" s="93">
        <v>1140</v>
      </c>
      <c r="C67" s="32">
        <v>-312.5</v>
      </c>
      <c r="D67" s="16">
        <v>-34.1</v>
      </c>
      <c r="E67" s="41">
        <f t="shared" ref="E67:E71" si="18">C67-D67</f>
        <v>-278.39999999999998</v>
      </c>
      <c r="F67" s="34">
        <f t="shared" si="13"/>
        <v>10.912000000000001</v>
      </c>
      <c r="G67" s="32">
        <v>-312.5</v>
      </c>
      <c r="H67" s="16">
        <v>-34.1</v>
      </c>
      <c r="I67" s="41">
        <f t="shared" si="14"/>
        <v>-278.39999999999998</v>
      </c>
      <c r="J67" s="34">
        <f t="shared" si="12"/>
        <v>10.912000000000001</v>
      </c>
    </row>
    <row r="68" spans="1:10">
      <c r="A68" s="21" t="s">
        <v>157</v>
      </c>
      <c r="B68" s="93">
        <v>1150</v>
      </c>
      <c r="C68" s="16">
        <f t="shared" ref="C68" si="19">C69</f>
        <v>-1</v>
      </c>
      <c r="D68" s="16">
        <f>D69</f>
        <v>0</v>
      </c>
      <c r="E68" s="41">
        <f t="shared" si="18"/>
        <v>-1</v>
      </c>
      <c r="F68" s="34">
        <f t="shared" si="13"/>
        <v>0</v>
      </c>
      <c r="G68" s="16">
        <f t="shared" ref="G68" si="20">G69</f>
        <v>-1</v>
      </c>
      <c r="H68" s="16">
        <f>H69</f>
        <v>0</v>
      </c>
      <c r="I68" s="41">
        <f t="shared" si="14"/>
        <v>-1</v>
      </c>
      <c r="J68" s="34">
        <f t="shared" si="12"/>
        <v>0</v>
      </c>
    </row>
    <row r="69" spans="1:10" ht="24">
      <c r="A69" s="21" t="s">
        <v>158</v>
      </c>
      <c r="B69" s="93">
        <v>1151</v>
      </c>
      <c r="C69" s="16">
        <v>-1</v>
      </c>
      <c r="D69" s="16">
        <v>0</v>
      </c>
      <c r="E69" s="41">
        <f t="shared" si="18"/>
        <v>-1</v>
      </c>
      <c r="F69" s="34">
        <f t="shared" si="13"/>
        <v>0</v>
      </c>
      <c r="G69" s="16">
        <v>-1</v>
      </c>
      <c r="H69" s="16">
        <v>0</v>
      </c>
      <c r="I69" s="41">
        <f t="shared" si="14"/>
        <v>-1</v>
      </c>
      <c r="J69" s="34">
        <f t="shared" si="12"/>
        <v>0</v>
      </c>
    </row>
    <row r="70" spans="1:10">
      <c r="A70" s="21" t="s">
        <v>40</v>
      </c>
      <c r="B70" s="93">
        <v>1160</v>
      </c>
      <c r="C70" s="16">
        <f t="shared" ref="C70" si="21">C71+C72+C73</f>
        <v>-169.7</v>
      </c>
      <c r="D70" s="16">
        <f>D71+D72+D73</f>
        <v>-122.9</v>
      </c>
      <c r="E70" s="41">
        <f t="shared" si="18"/>
        <v>-46.799999999999983</v>
      </c>
      <c r="F70" s="34">
        <f t="shared" si="13"/>
        <v>72.421921037124349</v>
      </c>
      <c r="G70" s="16">
        <f t="shared" ref="G70" si="22">G71+G72+G73</f>
        <v>-169.7</v>
      </c>
      <c r="H70" s="16">
        <f>H71+H72+H73</f>
        <v>-122.9</v>
      </c>
      <c r="I70" s="41">
        <f t="shared" si="14"/>
        <v>-46.799999999999983</v>
      </c>
      <c r="J70" s="34">
        <f t="shared" si="12"/>
        <v>72.421921037124349</v>
      </c>
    </row>
    <row r="71" spans="1:10">
      <c r="A71" s="58" t="s">
        <v>141</v>
      </c>
      <c r="B71" s="93">
        <v>1161</v>
      </c>
      <c r="C71" s="16">
        <v>-120</v>
      </c>
      <c r="D71" s="16">
        <v>-74.5</v>
      </c>
      <c r="E71" s="41">
        <f t="shared" si="18"/>
        <v>-45.5</v>
      </c>
      <c r="F71" s="34">
        <f t="shared" si="13"/>
        <v>62.083333333333336</v>
      </c>
      <c r="G71" s="16">
        <v>-120</v>
      </c>
      <c r="H71" s="16">
        <v>-74.5</v>
      </c>
      <c r="I71" s="41">
        <f t="shared" si="14"/>
        <v>-45.5</v>
      </c>
      <c r="J71" s="34">
        <f t="shared" si="12"/>
        <v>62.083333333333336</v>
      </c>
    </row>
    <row r="72" spans="1:10" ht="36">
      <c r="A72" s="58" t="s">
        <v>142</v>
      </c>
      <c r="B72" s="93">
        <v>1162</v>
      </c>
      <c r="C72" s="16">
        <v>-49.7</v>
      </c>
      <c r="D72" s="16">
        <f>-31.6-16.8</f>
        <v>-48.400000000000006</v>
      </c>
      <c r="E72" s="41">
        <f t="shared" ref="E72:E96" si="23">C72-D72</f>
        <v>-1.2999999999999972</v>
      </c>
      <c r="F72" s="34">
        <f t="shared" si="13"/>
        <v>97.384305835010068</v>
      </c>
      <c r="G72" s="16">
        <v>-49.7</v>
      </c>
      <c r="H72" s="16">
        <f>-31.6-16.8</f>
        <v>-48.400000000000006</v>
      </c>
      <c r="I72" s="41">
        <f t="shared" si="14"/>
        <v>-1.2999999999999972</v>
      </c>
      <c r="J72" s="34">
        <f t="shared" si="12"/>
        <v>97.384305835010068</v>
      </c>
    </row>
    <row r="73" spans="1:10">
      <c r="A73" s="59" t="s">
        <v>66</v>
      </c>
      <c r="B73" s="93">
        <v>1163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</row>
    <row r="74" spans="1:10">
      <c r="A74" s="21" t="s">
        <v>41</v>
      </c>
      <c r="B74" s="93">
        <v>1170</v>
      </c>
      <c r="C74" s="16">
        <v>-259.10000000000002</v>
      </c>
      <c r="D74" s="16">
        <v>-259.2</v>
      </c>
      <c r="E74" s="41">
        <f t="shared" si="23"/>
        <v>9.9999999999965894E-2</v>
      </c>
      <c r="F74" s="34">
        <f t="shared" si="13"/>
        <v>100.03859513701272</v>
      </c>
      <c r="G74" s="16">
        <v>-259.10000000000002</v>
      </c>
      <c r="H74" s="16">
        <v>-259.2</v>
      </c>
      <c r="I74" s="41">
        <f t="shared" si="14"/>
        <v>9.9999999999965894E-2</v>
      </c>
      <c r="J74" s="34">
        <f t="shared" si="12"/>
        <v>100.03859513701272</v>
      </c>
    </row>
    <row r="75" spans="1:10">
      <c r="A75" s="21" t="s">
        <v>42</v>
      </c>
      <c r="B75" s="93">
        <v>1180</v>
      </c>
      <c r="C75" s="16">
        <f>C76+C77+C78+C79+C80+C81+C82</f>
        <v>-30.700000000000003</v>
      </c>
      <c r="D75" s="16">
        <f>D76+D77+D78+D80+D81</f>
        <v>-29.3</v>
      </c>
      <c r="E75" s="41">
        <f t="shared" si="23"/>
        <v>-1.4000000000000021</v>
      </c>
      <c r="F75" s="34">
        <f t="shared" si="13"/>
        <v>95.439739413680783</v>
      </c>
      <c r="G75" s="16">
        <f>G76+G77+G78+G79+G80+G81+G82</f>
        <v>-30.700000000000003</v>
      </c>
      <c r="H75" s="16">
        <f>H76+H77+H78+H80+H81</f>
        <v>-29.3</v>
      </c>
      <c r="I75" s="41">
        <f t="shared" si="14"/>
        <v>-1.4000000000000021</v>
      </c>
      <c r="J75" s="34">
        <f t="shared" si="12"/>
        <v>95.439739413680783</v>
      </c>
    </row>
    <row r="76" spans="1:10">
      <c r="A76" s="58" t="s">
        <v>143</v>
      </c>
      <c r="B76" s="93">
        <v>1181</v>
      </c>
      <c r="C76" s="16">
        <v>-1</v>
      </c>
      <c r="D76" s="16">
        <v>-1.1000000000000001</v>
      </c>
      <c r="E76" s="41">
        <f t="shared" si="23"/>
        <v>0.10000000000000009</v>
      </c>
      <c r="F76" s="34">
        <f t="shared" si="13"/>
        <v>110.00000000000001</v>
      </c>
      <c r="G76" s="16">
        <v>-1</v>
      </c>
      <c r="H76" s="16">
        <v>-1.1000000000000001</v>
      </c>
      <c r="I76" s="41">
        <f t="shared" si="14"/>
        <v>0.10000000000000009</v>
      </c>
      <c r="J76" s="34">
        <f t="shared" si="12"/>
        <v>110.00000000000001</v>
      </c>
    </row>
    <row r="77" spans="1:10">
      <c r="A77" s="58" t="s">
        <v>144</v>
      </c>
      <c r="B77" s="93">
        <v>1182</v>
      </c>
      <c r="C77" s="16">
        <v>-0.1</v>
      </c>
      <c r="D77" s="16">
        <v>-0.1</v>
      </c>
      <c r="E77" s="34">
        <f t="shared" si="23"/>
        <v>0</v>
      </c>
      <c r="F77" s="34">
        <f t="shared" si="13"/>
        <v>100</v>
      </c>
      <c r="G77" s="16">
        <v>-0.1</v>
      </c>
      <c r="H77" s="16">
        <v>-0.1</v>
      </c>
      <c r="I77" s="34">
        <f t="shared" si="14"/>
        <v>0</v>
      </c>
      <c r="J77" s="34">
        <f t="shared" si="12"/>
        <v>100</v>
      </c>
    </row>
    <row r="78" spans="1:10">
      <c r="A78" s="58" t="s">
        <v>145</v>
      </c>
      <c r="B78" s="93">
        <v>1183</v>
      </c>
      <c r="C78" s="16">
        <v>-29.6</v>
      </c>
      <c r="D78" s="16">
        <v>-28.1</v>
      </c>
      <c r="E78" s="41">
        <f t="shared" si="23"/>
        <v>-1.5</v>
      </c>
      <c r="F78" s="34">
        <f t="shared" si="13"/>
        <v>94.932432432432435</v>
      </c>
      <c r="G78" s="16">
        <v>-29.6</v>
      </c>
      <c r="H78" s="16">
        <v>-28.1</v>
      </c>
      <c r="I78" s="41">
        <f t="shared" si="14"/>
        <v>-1.5</v>
      </c>
      <c r="J78" s="34">
        <f t="shared" si="12"/>
        <v>94.932432432432435</v>
      </c>
    </row>
    <row r="79" spans="1:10">
      <c r="A79" s="58" t="s">
        <v>146</v>
      </c>
      <c r="B79" s="93">
        <v>1184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</row>
    <row r="80" spans="1:10" ht="24">
      <c r="A80" s="58" t="s">
        <v>147</v>
      </c>
      <c r="B80" s="93">
        <v>1185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</row>
    <row r="81" spans="1:12">
      <c r="A81" s="58" t="s">
        <v>148</v>
      </c>
      <c r="B81" s="93">
        <v>1186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</row>
    <row r="82" spans="1:12">
      <c r="A82" s="58" t="s">
        <v>149</v>
      </c>
      <c r="B82" s="93">
        <v>1187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</row>
    <row r="83" spans="1:12" s="48" customFormat="1">
      <c r="A83" s="31" t="s">
        <v>43</v>
      </c>
      <c r="B83" s="75">
        <v>1190</v>
      </c>
      <c r="C83" s="16">
        <f t="shared" ref="C83" si="24">C84+C85+C86+C87+C88+C89+C90+C91-C89</f>
        <v>-3280.2999999999997</v>
      </c>
      <c r="D83" s="16">
        <f>D84+D85+D86+D87+D88+D89+D90+D91-D89</f>
        <v>-2878.1000000000004</v>
      </c>
      <c r="E83" s="41">
        <f t="shared" si="23"/>
        <v>-402.19999999999936</v>
      </c>
      <c r="F83" s="34">
        <f t="shared" ref="F83:F85" si="25">D83/C83*100</f>
        <v>87.738926317714856</v>
      </c>
      <c r="G83" s="16">
        <f t="shared" ref="G83" si="26">G84+G85+G86+G87+G88+G89+G90+G91-G89</f>
        <v>-3280.2999999999997</v>
      </c>
      <c r="H83" s="16">
        <f>H84+H85+H86+H87+H88+H89+H90+H91-H89</f>
        <v>-2878.1000000000004</v>
      </c>
      <c r="I83" s="41">
        <f t="shared" si="14"/>
        <v>-402.19999999999936</v>
      </c>
      <c r="J83" s="34">
        <f t="shared" si="12"/>
        <v>87.738926317714856</v>
      </c>
    </row>
    <row r="84" spans="1:12" s="49" customFormat="1">
      <c r="A84" s="56" t="s">
        <v>44</v>
      </c>
      <c r="B84" s="93">
        <v>1191</v>
      </c>
      <c r="C84" s="16">
        <v>-2685</v>
      </c>
      <c r="D84" s="16">
        <f>D147+D149+D152</f>
        <v>-2366.1000000000004</v>
      </c>
      <c r="E84" s="41">
        <f t="shared" si="23"/>
        <v>-318.89999999999964</v>
      </c>
      <c r="F84" s="34">
        <f t="shared" si="25"/>
        <v>88.122905027932973</v>
      </c>
      <c r="G84" s="16">
        <v>-2685</v>
      </c>
      <c r="H84" s="16">
        <f>H147+H149+H152</f>
        <v>-2366.1000000000004</v>
      </c>
      <c r="I84" s="41">
        <f t="shared" si="14"/>
        <v>-318.89999999999964</v>
      </c>
      <c r="J84" s="34">
        <f t="shared" si="12"/>
        <v>88.122905027932973</v>
      </c>
    </row>
    <row r="85" spans="1:12" s="49" customFormat="1">
      <c r="A85" s="56" t="s">
        <v>28</v>
      </c>
      <c r="B85" s="93">
        <v>1192</v>
      </c>
      <c r="C85" s="16">
        <v>-590.70000000000005</v>
      </c>
      <c r="D85" s="16">
        <v>-508.3</v>
      </c>
      <c r="E85" s="41">
        <f t="shared" si="23"/>
        <v>-82.400000000000034</v>
      </c>
      <c r="F85" s="34">
        <f t="shared" si="25"/>
        <v>86.050448620281017</v>
      </c>
      <c r="G85" s="16">
        <v>-590.70000000000005</v>
      </c>
      <c r="H85" s="16">
        <v>-508.3</v>
      </c>
      <c r="I85" s="41">
        <f t="shared" si="14"/>
        <v>-82.400000000000034</v>
      </c>
      <c r="J85" s="34">
        <f t="shared" si="12"/>
        <v>86.050448620281017</v>
      </c>
    </row>
    <row r="86" spans="1:12">
      <c r="A86" s="56" t="s">
        <v>45</v>
      </c>
      <c r="B86" s="93">
        <v>1193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</row>
    <row r="87" spans="1:12">
      <c r="A87" s="56" t="s">
        <v>46</v>
      </c>
      <c r="B87" s="93">
        <v>1194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</row>
    <row r="88" spans="1:12">
      <c r="A88" s="56" t="s">
        <v>47</v>
      </c>
      <c r="B88" s="93">
        <v>1195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</row>
    <row r="89" spans="1:12">
      <c r="A89" s="56" t="s">
        <v>41</v>
      </c>
      <c r="B89" s="93">
        <v>1196</v>
      </c>
      <c r="C89" s="16">
        <v>-13</v>
      </c>
      <c r="D89" s="16">
        <v>-12.7</v>
      </c>
      <c r="E89" s="36">
        <f t="shared" si="23"/>
        <v>-0.30000000000000071</v>
      </c>
      <c r="F89" s="34">
        <f t="shared" ref="F89:F93" si="27">D89/C89*100</f>
        <v>97.692307692307693</v>
      </c>
      <c r="G89" s="16">
        <v>-13</v>
      </c>
      <c r="H89" s="16">
        <v>-12.7</v>
      </c>
      <c r="I89" s="41">
        <f t="shared" si="14"/>
        <v>-0.30000000000000071</v>
      </c>
      <c r="J89" s="34">
        <f t="shared" ref="J89:J93" si="28">H89/G89*100</f>
        <v>97.692307692307693</v>
      </c>
    </row>
    <row r="90" spans="1:12">
      <c r="A90" s="56" t="s">
        <v>48</v>
      </c>
      <c r="B90" s="93">
        <v>1197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</row>
    <row r="91" spans="1:12" ht="24">
      <c r="A91" s="56" t="s">
        <v>49</v>
      </c>
      <c r="B91" s="93">
        <v>1198</v>
      </c>
      <c r="C91" s="16">
        <f>C92+C93</f>
        <v>-4.5999999999999996</v>
      </c>
      <c r="D91" s="16">
        <f>D92+D93</f>
        <v>-3.7</v>
      </c>
      <c r="E91" s="36">
        <f t="shared" si="23"/>
        <v>-0.89999999999999947</v>
      </c>
      <c r="F91" s="34">
        <f t="shared" si="27"/>
        <v>80.43478260869567</v>
      </c>
      <c r="G91" s="16">
        <f>G92+G93</f>
        <v>-4.5999999999999996</v>
      </c>
      <c r="H91" s="16">
        <f>H92+H93</f>
        <v>-3.7</v>
      </c>
      <c r="I91" s="41">
        <f t="shared" si="14"/>
        <v>-0.89999999999999947</v>
      </c>
      <c r="J91" s="34">
        <f t="shared" si="28"/>
        <v>80.43478260869567</v>
      </c>
    </row>
    <row r="92" spans="1:12" ht="16.5" customHeight="1">
      <c r="A92" s="56" t="s">
        <v>150</v>
      </c>
      <c r="B92" s="93" t="s">
        <v>151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</row>
    <row r="93" spans="1:12" ht="51.75" customHeight="1">
      <c r="A93" s="56" t="s">
        <v>152</v>
      </c>
      <c r="B93" s="93" t="s">
        <v>153</v>
      </c>
      <c r="C93" s="16">
        <v>-4.5999999999999996</v>
      </c>
      <c r="D93" s="16">
        <v>-3.7</v>
      </c>
      <c r="E93" s="36">
        <f t="shared" si="23"/>
        <v>-0.89999999999999947</v>
      </c>
      <c r="F93" s="34">
        <f t="shared" si="27"/>
        <v>80.43478260869567</v>
      </c>
      <c r="G93" s="16">
        <v>-4.5999999999999996</v>
      </c>
      <c r="H93" s="16">
        <v>-3.7</v>
      </c>
      <c r="I93" s="41">
        <f t="shared" si="14"/>
        <v>-0.89999999999999947</v>
      </c>
      <c r="J93" s="34">
        <f t="shared" si="28"/>
        <v>80.43478260869567</v>
      </c>
    </row>
    <row r="94" spans="1:12">
      <c r="A94" s="21" t="s">
        <v>50</v>
      </c>
      <c r="B94" s="93">
        <v>1200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50"/>
      <c r="L94" s="50"/>
    </row>
    <row r="95" spans="1:12">
      <c r="A95" s="31" t="s">
        <v>51</v>
      </c>
      <c r="B95" s="93">
        <v>1210</v>
      </c>
      <c r="C95" s="16">
        <f>C35+C39+C41+C43</f>
        <v>22659.399999999998</v>
      </c>
      <c r="D95" s="16">
        <f>D35+D39+D41+D43</f>
        <v>21386.799999999999</v>
      </c>
      <c r="E95" s="36">
        <f>D95-C95</f>
        <v>-1272.5999999999985</v>
      </c>
      <c r="F95" s="34">
        <f>D95/C95*100</f>
        <v>94.383787743717846</v>
      </c>
      <c r="G95" s="16">
        <f>G35+G39+G41+G43+G33</f>
        <v>26265.899999999998</v>
      </c>
      <c r="H95" s="16">
        <f>H35+H39+H41+H43+H33</f>
        <v>25458.399999999998</v>
      </c>
      <c r="I95" s="41">
        <f>H95-G95</f>
        <v>-807.5</v>
      </c>
      <c r="J95" s="34">
        <f>H95/G95*100</f>
        <v>96.925671688386842</v>
      </c>
      <c r="K95" s="50"/>
      <c r="L95" s="50"/>
    </row>
    <row r="96" spans="1:12">
      <c r="A96" s="31" t="s">
        <v>52</v>
      </c>
      <c r="B96" s="93">
        <v>1220</v>
      </c>
      <c r="C96" s="16">
        <f t="shared" ref="C96" si="29">C52+C53+C54+C55+C56+C57+C58+C59+C68+C67+C70+C75+C83</f>
        <v>-21866.9</v>
      </c>
      <c r="D96" s="16">
        <f>D52+D53+D54+D55+D56+D57+D58+D59+D68+D67+D70+D75+D83</f>
        <v>-19261.199999999997</v>
      </c>
      <c r="E96" s="36">
        <f t="shared" si="23"/>
        <v>-2605.7000000000044</v>
      </c>
      <c r="F96" s="34">
        <f t="shared" ref="F96:F98" si="30">D96/C96*100</f>
        <v>88.083816178790755</v>
      </c>
      <c r="G96" s="16">
        <f>G52+G53+G54+G55+G56+G57+G58+G59+G68+G67+G70+G75+G83</f>
        <v>-21866.9</v>
      </c>
      <c r="H96" s="16">
        <f>H52+H53+H54+H55+H56+H57+H58+H59+H68+H67+H70+H75+H83</f>
        <v>-19261.199999999997</v>
      </c>
      <c r="I96" s="41">
        <f t="shared" si="14"/>
        <v>-2605.7000000000044</v>
      </c>
      <c r="J96" s="34">
        <f t="shared" ref="J96:J98" si="31">H96/G96*100</f>
        <v>88.083816178790755</v>
      </c>
      <c r="K96" s="50"/>
      <c r="L96" s="50"/>
    </row>
    <row r="97" spans="1:12">
      <c r="A97" s="31" t="s">
        <v>53</v>
      </c>
      <c r="B97" s="93">
        <v>1230</v>
      </c>
      <c r="C97" s="16">
        <f t="shared" ref="C97" si="32">C95+C96</f>
        <v>792.49999999999636</v>
      </c>
      <c r="D97" s="16">
        <f>D95+D96</f>
        <v>2125.6000000000022</v>
      </c>
      <c r="E97" s="36">
        <f>D97-C97</f>
        <v>1333.1000000000058</v>
      </c>
      <c r="F97" s="34">
        <f t="shared" si="30"/>
        <v>268.21451104101095</v>
      </c>
      <c r="G97" s="16">
        <f>G95+G96</f>
        <v>4398.9999999999964</v>
      </c>
      <c r="H97" s="16">
        <f>H95+H96</f>
        <v>6197.2000000000007</v>
      </c>
      <c r="I97" s="41">
        <f>H97-G97</f>
        <v>1798.2000000000044</v>
      </c>
      <c r="J97" s="34">
        <f t="shared" si="31"/>
        <v>140.87747215276212</v>
      </c>
      <c r="K97" s="50"/>
      <c r="L97" s="50"/>
    </row>
    <row r="98" spans="1:12" ht="14.25" customHeight="1">
      <c r="A98" s="25" t="s">
        <v>54</v>
      </c>
      <c r="B98" s="91">
        <v>1240</v>
      </c>
      <c r="C98" s="16">
        <f t="shared" ref="C98" si="33">C95+C96</f>
        <v>792.49999999999636</v>
      </c>
      <c r="D98" s="16">
        <f>D95+D96</f>
        <v>2125.6000000000022</v>
      </c>
      <c r="E98" s="36">
        <f>D98-C98</f>
        <v>1333.1000000000058</v>
      </c>
      <c r="F98" s="34">
        <f t="shared" si="30"/>
        <v>268.21451104101095</v>
      </c>
      <c r="G98" s="16">
        <f>G95+G96</f>
        <v>4398.9999999999964</v>
      </c>
      <c r="H98" s="16">
        <f>H95+H96</f>
        <v>6197.2000000000007</v>
      </c>
      <c r="I98" s="41">
        <f>H98-G98</f>
        <v>1798.2000000000044</v>
      </c>
      <c r="J98" s="34">
        <f t="shared" si="31"/>
        <v>140.87747215276212</v>
      </c>
      <c r="K98" s="50"/>
      <c r="L98" s="50"/>
    </row>
    <row r="99" spans="1:12" ht="18" customHeight="1">
      <c r="A99" s="89" t="s">
        <v>55</v>
      </c>
      <c r="B99" s="90"/>
      <c r="C99" s="35"/>
      <c r="D99" s="35"/>
      <c r="E99" s="35"/>
      <c r="F99" s="35"/>
      <c r="G99" s="95"/>
      <c r="H99" s="35"/>
      <c r="I99" s="35"/>
      <c r="J99" s="42"/>
      <c r="K99" s="50"/>
      <c r="L99" s="50"/>
    </row>
    <row r="100" spans="1:12" ht="24">
      <c r="A100" s="22" t="s">
        <v>56</v>
      </c>
      <c r="B100" s="92">
        <v>2010</v>
      </c>
      <c r="C100" s="16">
        <v>2993.4</v>
      </c>
      <c r="D100" s="16">
        <f>1.1+2754.1</f>
        <v>2755.2</v>
      </c>
      <c r="E100" s="36">
        <f>D100-C100</f>
        <v>-238.20000000000027</v>
      </c>
      <c r="F100" s="34">
        <f>D100/C100*100</f>
        <v>92.042493485668459</v>
      </c>
      <c r="G100" s="16">
        <v>2993.4</v>
      </c>
      <c r="H100" s="16">
        <f>1.1+2754.1</f>
        <v>2755.2</v>
      </c>
      <c r="I100" s="36">
        <f>H100-G100</f>
        <v>-238.20000000000027</v>
      </c>
      <c r="J100" s="34">
        <f t="shared" ref="J100:J102" si="34">H100/G100*100</f>
        <v>92.042493485668459</v>
      </c>
      <c r="K100" s="50"/>
      <c r="L100" s="50"/>
    </row>
    <row r="101" spans="1:12" ht="24">
      <c r="A101" s="21" t="s">
        <v>57</v>
      </c>
      <c r="B101" s="93">
        <v>2020</v>
      </c>
      <c r="C101" s="16">
        <v>29.6</v>
      </c>
      <c r="D101" s="16">
        <v>28.1</v>
      </c>
      <c r="E101" s="36">
        <f t="shared" ref="E101:E102" si="35">D101-C101</f>
        <v>-1.5</v>
      </c>
      <c r="F101" s="34">
        <f>D101/C101*100</f>
        <v>94.932432432432435</v>
      </c>
      <c r="G101" s="16">
        <v>29.6</v>
      </c>
      <c r="H101" s="16">
        <v>28.1</v>
      </c>
      <c r="I101" s="36">
        <f t="shared" ref="I101:I102" si="36">H101-G101</f>
        <v>-1.5</v>
      </c>
      <c r="J101" s="34">
        <f t="shared" si="34"/>
        <v>94.932432432432435</v>
      </c>
      <c r="K101" s="50"/>
      <c r="L101" s="50"/>
    </row>
    <row r="102" spans="1:12" ht="24">
      <c r="A102" s="21" t="s">
        <v>58</v>
      </c>
      <c r="B102" s="93">
        <v>2030</v>
      </c>
      <c r="C102" s="16">
        <v>3376.1</v>
      </c>
      <c r="D102" s="16">
        <f>0.1+3047.3</f>
        <v>3047.4</v>
      </c>
      <c r="E102" s="36">
        <f t="shared" si="35"/>
        <v>-328.69999999999982</v>
      </c>
      <c r="F102" s="34">
        <f>D102/C102*100</f>
        <v>90.263913983590541</v>
      </c>
      <c r="G102" s="16">
        <v>3376.1</v>
      </c>
      <c r="H102" s="16">
        <f>0.1+3047.3</f>
        <v>3047.4</v>
      </c>
      <c r="I102" s="36">
        <f t="shared" si="36"/>
        <v>-328.69999999999982</v>
      </c>
      <c r="J102" s="34">
        <f t="shared" si="34"/>
        <v>90.263913983590541</v>
      </c>
    </row>
    <row r="103" spans="1:12">
      <c r="A103" s="76" t="s">
        <v>59</v>
      </c>
      <c r="B103" s="91">
        <v>2040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</row>
    <row r="104" spans="1:12">
      <c r="A104" s="89" t="s">
        <v>110</v>
      </c>
      <c r="B104" s="90"/>
      <c r="C104" s="60"/>
      <c r="D104" s="16"/>
      <c r="E104" s="35"/>
      <c r="F104" s="35"/>
      <c r="G104" s="60"/>
      <c r="H104" s="35"/>
      <c r="I104" s="35"/>
      <c r="J104" s="42"/>
    </row>
    <row r="105" spans="1:12">
      <c r="A105" s="22" t="s">
        <v>60</v>
      </c>
      <c r="B105" s="92">
        <v>3010</v>
      </c>
      <c r="C105" s="16">
        <f t="shared" ref="C105" si="37">C106</f>
        <v>0</v>
      </c>
      <c r="D105" s="16">
        <f>D106</f>
        <v>0</v>
      </c>
      <c r="E105" s="34">
        <f>D105-C105</f>
        <v>0</v>
      </c>
      <c r="F105" s="16">
        <v>0</v>
      </c>
      <c r="G105" s="16">
        <f t="shared" ref="G105" si="38">G106</f>
        <v>0</v>
      </c>
      <c r="H105" s="16">
        <f>H106</f>
        <v>0</v>
      </c>
      <c r="I105" s="34">
        <f t="shared" ref="I105:I114" si="39">H105-G105</f>
        <v>0</v>
      </c>
      <c r="J105" s="16">
        <v>0</v>
      </c>
    </row>
    <row r="106" spans="1:12" ht="24">
      <c r="A106" s="74" t="s">
        <v>61</v>
      </c>
      <c r="B106" s="92">
        <v>3011</v>
      </c>
      <c r="C106" s="16">
        <v>0</v>
      </c>
      <c r="D106" s="16">
        <v>0</v>
      </c>
      <c r="E106" s="34">
        <f t="shared" ref="E106:E114" si="40">D106-C106</f>
        <v>0</v>
      </c>
      <c r="F106" s="16">
        <v>0</v>
      </c>
      <c r="G106" s="16">
        <v>0</v>
      </c>
      <c r="H106" s="16">
        <v>0</v>
      </c>
      <c r="I106" s="34">
        <f t="shared" si="39"/>
        <v>0</v>
      </c>
      <c r="J106" s="16">
        <v>0</v>
      </c>
    </row>
    <row r="107" spans="1:12">
      <c r="A107" s="31" t="s">
        <v>111</v>
      </c>
      <c r="B107" s="93">
        <v>3020</v>
      </c>
      <c r="C107" s="16">
        <f t="shared" ref="C107" si="41">C108+C109+C110+C111+C112+C113</f>
        <v>169.7</v>
      </c>
      <c r="D107" s="16">
        <f t="shared" ref="D107" si="42">D108+D109+D110+D111+D112+D113</f>
        <v>122.9</v>
      </c>
      <c r="E107" s="36">
        <f t="shared" si="40"/>
        <v>-46.799999999999983</v>
      </c>
      <c r="F107" s="34">
        <f>D107/C107*100</f>
        <v>72.421921037124349</v>
      </c>
      <c r="G107" s="16">
        <f t="shared" ref="G107:H107" si="43">G108+G109+G110+G111+G112+G113</f>
        <v>169.7</v>
      </c>
      <c r="H107" s="16">
        <f t="shared" si="43"/>
        <v>122.9</v>
      </c>
      <c r="I107" s="36">
        <f t="shared" si="39"/>
        <v>-46.799999999999983</v>
      </c>
      <c r="J107" s="34">
        <f>H107/G107*100</f>
        <v>72.421921037124349</v>
      </c>
    </row>
    <row r="108" spans="1:12">
      <c r="A108" s="74" t="s">
        <v>62</v>
      </c>
      <c r="B108" s="109">
        <v>3021</v>
      </c>
      <c r="C108" s="16">
        <v>0</v>
      </c>
      <c r="D108" s="16">
        <v>0</v>
      </c>
      <c r="E108" s="34">
        <f t="shared" si="40"/>
        <v>0</v>
      </c>
      <c r="F108" s="16">
        <v>0</v>
      </c>
      <c r="G108" s="16">
        <v>0</v>
      </c>
      <c r="H108" s="16">
        <v>0</v>
      </c>
      <c r="I108" s="34">
        <f t="shared" si="39"/>
        <v>0</v>
      </c>
      <c r="J108" s="16">
        <v>0</v>
      </c>
    </row>
    <row r="109" spans="1:12" ht="26.25" customHeight="1">
      <c r="A109" s="74" t="s">
        <v>63</v>
      </c>
      <c r="B109" s="109">
        <v>3022</v>
      </c>
      <c r="C109" s="16">
        <v>120</v>
      </c>
      <c r="D109" s="16">
        <v>74.5</v>
      </c>
      <c r="E109" s="36">
        <f t="shared" si="40"/>
        <v>-45.5</v>
      </c>
      <c r="F109" s="34">
        <f t="shared" ref="F109:F110" si="44">D109/C109*100</f>
        <v>62.083333333333336</v>
      </c>
      <c r="G109" s="16">
        <v>120</v>
      </c>
      <c r="H109" s="16">
        <v>74.5</v>
      </c>
      <c r="I109" s="36">
        <f t="shared" si="39"/>
        <v>-45.5</v>
      </c>
      <c r="J109" s="34">
        <f t="shared" ref="J109" si="45">H109/G109*100</f>
        <v>62.083333333333336</v>
      </c>
    </row>
    <row r="110" spans="1:12" ht="24">
      <c r="A110" s="74" t="s">
        <v>64</v>
      </c>
      <c r="B110" s="93">
        <v>3023</v>
      </c>
      <c r="C110" s="16">
        <v>49.7</v>
      </c>
      <c r="D110" s="16">
        <v>48.4</v>
      </c>
      <c r="E110" s="36">
        <f t="shared" si="40"/>
        <v>-1.3000000000000043</v>
      </c>
      <c r="F110" s="34">
        <f t="shared" si="44"/>
        <v>97.384305835010053</v>
      </c>
      <c r="G110" s="16">
        <v>49.7</v>
      </c>
      <c r="H110" s="16">
        <v>48.4</v>
      </c>
      <c r="I110" s="36">
        <f t="shared" si="39"/>
        <v>-1.3000000000000043</v>
      </c>
      <c r="J110" s="34">
        <f t="shared" ref="J110" si="46">H110/G110*100</f>
        <v>97.384305835010053</v>
      </c>
    </row>
    <row r="111" spans="1:12" ht="24">
      <c r="A111" s="74" t="s">
        <v>65</v>
      </c>
      <c r="B111" s="93">
        <v>3024</v>
      </c>
      <c r="C111" s="16">
        <v>0</v>
      </c>
      <c r="D111" s="16">
        <v>0</v>
      </c>
      <c r="E111" s="34">
        <f t="shared" si="40"/>
        <v>0</v>
      </c>
      <c r="F111" s="16">
        <v>0</v>
      </c>
      <c r="G111" s="16">
        <v>0</v>
      </c>
      <c r="H111" s="16">
        <v>0</v>
      </c>
      <c r="I111" s="34">
        <f t="shared" si="39"/>
        <v>0</v>
      </c>
      <c r="J111" s="16">
        <v>0</v>
      </c>
    </row>
    <row r="112" spans="1:12" ht="36">
      <c r="A112" s="74" t="s">
        <v>112</v>
      </c>
      <c r="B112" s="93">
        <v>3025</v>
      </c>
      <c r="C112" s="16">
        <v>0</v>
      </c>
      <c r="D112" s="16">
        <v>0</v>
      </c>
      <c r="E112" s="34">
        <f t="shared" si="40"/>
        <v>0</v>
      </c>
      <c r="F112" s="16">
        <v>0</v>
      </c>
      <c r="G112" s="16">
        <v>0</v>
      </c>
      <c r="H112" s="16">
        <v>0</v>
      </c>
      <c r="I112" s="34">
        <f t="shared" si="39"/>
        <v>0</v>
      </c>
      <c r="J112" s="16">
        <v>0</v>
      </c>
    </row>
    <row r="113" spans="1:10">
      <c r="A113" s="74" t="s">
        <v>66</v>
      </c>
      <c r="B113" s="93">
        <v>3026</v>
      </c>
      <c r="C113" s="16">
        <v>0</v>
      </c>
      <c r="D113" s="16">
        <v>0</v>
      </c>
      <c r="E113" s="34">
        <f t="shared" si="40"/>
        <v>0</v>
      </c>
      <c r="F113" s="16">
        <v>0</v>
      </c>
      <c r="G113" s="16">
        <v>0</v>
      </c>
      <c r="H113" s="16">
        <v>0</v>
      </c>
      <c r="I113" s="34">
        <f t="shared" si="39"/>
        <v>0</v>
      </c>
      <c r="J113" s="16">
        <v>0</v>
      </c>
    </row>
    <row r="114" spans="1:10">
      <c r="A114" s="76" t="s">
        <v>67</v>
      </c>
      <c r="B114" s="91">
        <v>3030</v>
      </c>
      <c r="C114" s="16">
        <v>169.7</v>
      </c>
      <c r="D114" s="16">
        <f>D109+D110</f>
        <v>122.9</v>
      </c>
      <c r="E114" s="36">
        <f t="shared" si="40"/>
        <v>-46.799999999999983</v>
      </c>
      <c r="F114" s="34">
        <f t="shared" ref="F114" si="47">D114/C114*100</f>
        <v>72.421921037124349</v>
      </c>
      <c r="G114" s="16">
        <v>169.7</v>
      </c>
      <c r="H114" s="16">
        <f>H109+H110</f>
        <v>122.9</v>
      </c>
      <c r="I114" s="36">
        <f t="shared" si="39"/>
        <v>-46.799999999999983</v>
      </c>
      <c r="J114" s="34">
        <f t="shared" ref="J114" si="48">H114/G114*100</f>
        <v>72.421921037124349</v>
      </c>
    </row>
    <row r="115" spans="1:10" ht="15" customHeight="1">
      <c r="A115" s="89" t="s">
        <v>113</v>
      </c>
      <c r="B115" s="77"/>
      <c r="C115" s="35"/>
      <c r="D115" s="106"/>
      <c r="E115" s="43"/>
      <c r="F115" s="43"/>
      <c r="G115" s="35"/>
      <c r="H115" s="101"/>
      <c r="I115" s="43"/>
      <c r="J115" s="44"/>
    </row>
    <row r="116" spans="1:10" ht="24">
      <c r="A116" s="22" t="s">
        <v>68</v>
      </c>
      <c r="B116" s="92">
        <v>4010</v>
      </c>
      <c r="C116" s="16">
        <f t="shared" ref="C116" si="49">C117+C118+C119+C120</f>
        <v>39.599999999999994</v>
      </c>
      <c r="D116" s="16">
        <f>D117+D118+D119+D120</f>
        <v>12</v>
      </c>
      <c r="E116" s="36">
        <f t="shared" ref="E116:E127" si="50">D116-C116</f>
        <v>-27.599999999999994</v>
      </c>
      <c r="F116" s="34">
        <f t="shared" ref="F116" si="51">D116/C116*100</f>
        <v>30.303030303030308</v>
      </c>
      <c r="G116" s="16">
        <f t="shared" ref="G116" si="52">G117+G118+G119+G120</f>
        <v>39.599999999999994</v>
      </c>
      <c r="H116" s="16">
        <f>H117+H118+H119+H120</f>
        <v>12</v>
      </c>
      <c r="I116" s="36">
        <f t="shared" ref="I116:I125" si="53">H116-G116</f>
        <v>-27.599999999999994</v>
      </c>
      <c r="J116" s="34">
        <f t="shared" ref="J116" si="54">H116/G116*100</f>
        <v>30.303030303030308</v>
      </c>
    </row>
    <row r="117" spans="1:10">
      <c r="A117" s="74" t="s">
        <v>69</v>
      </c>
      <c r="B117" s="93">
        <v>4011</v>
      </c>
      <c r="C117" s="16">
        <v>0</v>
      </c>
      <c r="D117" s="16">
        <v>0</v>
      </c>
      <c r="E117" s="34">
        <f t="shared" si="50"/>
        <v>0</v>
      </c>
      <c r="F117" s="16">
        <v>0</v>
      </c>
      <c r="G117" s="16">
        <v>0</v>
      </c>
      <c r="H117" s="16">
        <v>0</v>
      </c>
      <c r="I117" s="34">
        <f t="shared" si="53"/>
        <v>0</v>
      </c>
      <c r="J117" s="16">
        <v>0</v>
      </c>
    </row>
    <row r="118" spans="1:10">
      <c r="A118" s="74" t="s">
        <v>70</v>
      </c>
      <c r="B118" s="93">
        <v>4012</v>
      </c>
      <c r="C118" s="16">
        <v>0</v>
      </c>
      <c r="D118" s="16">
        <v>0</v>
      </c>
      <c r="E118" s="34">
        <f t="shared" si="50"/>
        <v>0</v>
      </c>
      <c r="F118" s="16">
        <v>0</v>
      </c>
      <c r="G118" s="16">
        <v>0</v>
      </c>
      <c r="H118" s="16">
        <v>0</v>
      </c>
      <c r="I118" s="34">
        <f t="shared" si="53"/>
        <v>0</v>
      </c>
      <c r="J118" s="16">
        <v>0</v>
      </c>
    </row>
    <row r="119" spans="1:10">
      <c r="A119" s="74" t="s">
        <v>169</v>
      </c>
      <c r="B119" s="93">
        <v>4013</v>
      </c>
      <c r="C119" s="16">
        <v>33.299999999999997</v>
      </c>
      <c r="D119" s="16">
        <v>5.7</v>
      </c>
      <c r="E119" s="36">
        <f t="shared" si="50"/>
        <v>-27.599999999999998</v>
      </c>
      <c r="F119" s="34">
        <f t="shared" ref="F119:F121" si="55">D119/C119*100</f>
        <v>17.117117117117118</v>
      </c>
      <c r="G119" s="16">
        <v>33.299999999999997</v>
      </c>
      <c r="H119" s="16">
        <v>5.7</v>
      </c>
      <c r="I119" s="36">
        <f t="shared" si="53"/>
        <v>-27.599999999999998</v>
      </c>
      <c r="J119" s="34">
        <f t="shared" ref="J119:J121" si="56">H119/G119*100</f>
        <v>17.117117117117118</v>
      </c>
    </row>
    <row r="120" spans="1:10">
      <c r="A120" s="21" t="s">
        <v>71</v>
      </c>
      <c r="B120" s="93">
        <v>4020</v>
      </c>
      <c r="C120" s="16">
        <v>6.3</v>
      </c>
      <c r="D120" s="16">
        <v>6.3</v>
      </c>
      <c r="E120" s="36">
        <f t="shared" si="50"/>
        <v>0</v>
      </c>
      <c r="F120" s="34">
        <f t="shared" si="55"/>
        <v>100</v>
      </c>
      <c r="G120" s="16">
        <v>6.3</v>
      </c>
      <c r="H120" s="16">
        <v>6.3</v>
      </c>
      <c r="I120" s="36">
        <f t="shared" si="53"/>
        <v>0</v>
      </c>
      <c r="J120" s="34">
        <f t="shared" si="56"/>
        <v>100</v>
      </c>
    </row>
    <row r="121" spans="1:10" ht="24">
      <c r="A121" s="21" t="s">
        <v>72</v>
      </c>
      <c r="B121" s="93">
        <v>4030</v>
      </c>
      <c r="C121" s="16">
        <f t="shared" ref="C121:D121" si="57">C122+C123+C124+C125</f>
        <v>39.599999999999994</v>
      </c>
      <c r="D121" s="16">
        <f t="shared" si="57"/>
        <v>29</v>
      </c>
      <c r="E121" s="36">
        <f t="shared" si="50"/>
        <v>-10.599999999999994</v>
      </c>
      <c r="F121" s="34">
        <f t="shared" si="55"/>
        <v>73.232323232323239</v>
      </c>
      <c r="G121" s="16">
        <f t="shared" ref="G121:H121" si="58">G122+G123+G124+G125</f>
        <v>39.599999999999994</v>
      </c>
      <c r="H121" s="16">
        <f t="shared" si="58"/>
        <v>29</v>
      </c>
      <c r="I121" s="36">
        <f t="shared" si="53"/>
        <v>-10.599999999999994</v>
      </c>
      <c r="J121" s="34">
        <f t="shared" si="56"/>
        <v>73.232323232323239</v>
      </c>
    </row>
    <row r="122" spans="1:10">
      <c r="A122" s="74" t="s">
        <v>69</v>
      </c>
      <c r="B122" s="93">
        <v>4031</v>
      </c>
      <c r="C122" s="16">
        <v>0</v>
      </c>
      <c r="D122" s="16">
        <v>0</v>
      </c>
      <c r="E122" s="34">
        <f t="shared" si="50"/>
        <v>0</v>
      </c>
      <c r="F122" s="16">
        <v>0</v>
      </c>
      <c r="G122" s="16">
        <v>0</v>
      </c>
      <c r="H122" s="16">
        <v>0</v>
      </c>
      <c r="I122" s="34">
        <f t="shared" si="53"/>
        <v>0</v>
      </c>
      <c r="J122" s="16">
        <v>0</v>
      </c>
    </row>
    <row r="123" spans="1:10">
      <c r="A123" s="74" t="s">
        <v>70</v>
      </c>
      <c r="B123" s="93">
        <v>4032</v>
      </c>
      <c r="C123" s="16">
        <v>0</v>
      </c>
      <c r="D123" s="16">
        <v>0</v>
      </c>
      <c r="E123" s="34">
        <f t="shared" si="50"/>
        <v>0</v>
      </c>
      <c r="F123" s="16">
        <v>0</v>
      </c>
      <c r="G123" s="16">
        <v>0</v>
      </c>
      <c r="H123" s="16">
        <v>0</v>
      </c>
      <c r="I123" s="34">
        <f t="shared" si="53"/>
        <v>0</v>
      </c>
      <c r="J123" s="16">
        <v>0</v>
      </c>
    </row>
    <row r="124" spans="1:10">
      <c r="A124" s="74" t="s">
        <v>169</v>
      </c>
      <c r="B124" s="93">
        <v>4033</v>
      </c>
      <c r="C124" s="16">
        <v>33.299999999999997</v>
      </c>
      <c r="D124" s="16">
        <v>22.7</v>
      </c>
      <c r="E124" s="36">
        <f t="shared" si="50"/>
        <v>-10.599999999999998</v>
      </c>
      <c r="F124" s="34">
        <f t="shared" ref="F124:F125" si="59">D124/C124*100</f>
        <v>68.168168168168179</v>
      </c>
      <c r="G124" s="16">
        <v>33.299999999999997</v>
      </c>
      <c r="H124" s="16">
        <v>22.7</v>
      </c>
      <c r="I124" s="36">
        <f t="shared" si="53"/>
        <v>-10.599999999999998</v>
      </c>
      <c r="J124" s="16">
        <v>0</v>
      </c>
    </row>
    <row r="125" spans="1:10">
      <c r="A125" s="76" t="s">
        <v>73</v>
      </c>
      <c r="B125" s="91">
        <v>4040</v>
      </c>
      <c r="C125" s="16">
        <v>6.3</v>
      </c>
      <c r="D125" s="16">
        <v>6.3</v>
      </c>
      <c r="E125" s="36">
        <f t="shared" si="50"/>
        <v>0</v>
      </c>
      <c r="F125" s="34">
        <f t="shared" si="59"/>
        <v>100</v>
      </c>
      <c r="G125" s="16">
        <v>6.3</v>
      </c>
      <c r="H125" s="16">
        <v>6.3</v>
      </c>
      <c r="I125" s="36">
        <f t="shared" si="53"/>
        <v>0</v>
      </c>
      <c r="J125" s="34">
        <f t="shared" ref="J125" si="60">H125/G125*100</f>
        <v>100</v>
      </c>
    </row>
    <row r="126" spans="1:10">
      <c r="A126" s="89" t="s">
        <v>74</v>
      </c>
      <c r="B126" s="90"/>
      <c r="C126" s="60"/>
      <c r="D126" s="16"/>
      <c r="E126" s="35"/>
      <c r="F126" s="35"/>
      <c r="G126" s="60"/>
      <c r="H126" s="16"/>
      <c r="I126" s="35"/>
      <c r="J126" s="42"/>
    </row>
    <row r="127" spans="1:10">
      <c r="A127" s="22" t="s">
        <v>75</v>
      </c>
      <c r="B127" s="92">
        <v>5010</v>
      </c>
      <c r="C127" s="29">
        <v>103.8</v>
      </c>
      <c r="D127" s="34">
        <v>111.2</v>
      </c>
      <c r="E127" s="36">
        <f t="shared" si="50"/>
        <v>7.4000000000000057</v>
      </c>
      <c r="F127" s="34" t="s">
        <v>114</v>
      </c>
      <c r="G127" s="29">
        <v>103.8</v>
      </c>
      <c r="H127" s="34">
        <v>111.2</v>
      </c>
      <c r="I127" s="36">
        <f t="shared" ref="I127" si="61">H127-G127</f>
        <v>7.4000000000000057</v>
      </c>
      <c r="J127" s="34" t="s">
        <v>114</v>
      </c>
    </row>
    <row r="128" spans="1:10" ht="24">
      <c r="A128" s="21" t="s">
        <v>76</v>
      </c>
      <c r="B128" s="93">
        <v>5020</v>
      </c>
      <c r="C128" s="16">
        <f>C107/272.1</f>
        <v>0.623667769202499</v>
      </c>
      <c r="D128" s="16">
        <f>D107/322</f>
        <v>0.38167701863354037</v>
      </c>
      <c r="E128" s="34" t="s">
        <v>114</v>
      </c>
      <c r="F128" s="34" t="s">
        <v>114</v>
      </c>
      <c r="G128" s="16">
        <f>G107/272.1</f>
        <v>0.623667769202499</v>
      </c>
      <c r="H128" s="16">
        <f>H107/322</f>
        <v>0.38167701863354037</v>
      </c>
      <c r="I128" s="34" t="s">
        <v>114</v>
      </c>
      <c r="J128" s="34" t="s">
        <v>114</v>
      </c>
    </row>
    <row r="129" spans="1:12" ht="48">
      <c r="A129" s="21" t="s">
        <v>115</v>
      </c>
      <c r="B129" s="93">
        <v>5030</v>
      </c>
      <c r="C129" s="16">
        <f>C107/(C35+C39+C41+C43)*100</f>
        <v>0.7489165644280078</v>
      </c>
      <c r="D129" s="16">
        <f>D107/(D35+D39+D41+D43)*100</f>
        <v>0.57465352460396135</v>
      </c>
      <c r="E129" s="34" t="s">
        <v>114</v>
      </c>
      <c r="F129" s="34" t="s">
        <v>114</v>
      </c>
      <c r="G129" s="16">
        <f>G107/(G35+G39+G41+G43)*100</f>
        <v>0.7489165644280078</v>
      </c>
      <c r="H129" s="16">
        <f>H107/(H35+H39+H41+H43)*100</f>
        <v>0.57465352460396135</v>
      </c>
      <c r="I129" s="34" t="s">
        <v>114</v>
      </c>
      <c r="J129" s="34" t="s">
        <v>114</v>
      </c>
    </row>
    <row r="130" spans="1:12">
      <c r="A130" s="76" t="s">
        <v>77</v>
      </c>
      <c r="B130" s="91">
        <v>5040</v>
      </c>
      <c r="C130" s="16">
        <v>35.4</v>
      </c>
      <c r="D130" s="34">
        <v>38.299999999999997</v>
      </c>
      <c r="E130" s="34" t="s">
        <v>114</v>
      </c>
      <c r="F130" s="34" t="s">
        <v>114</v>
      </c>
      <c r="G130" s="16">
        <v>35.4</v>
      </c>
      <c r="H130" s="34">
        <v>38.299999999999997</v>
      </c>
      <c r="I130" s="34" t="s">
        <v>114</v>
      </c>
      <c r="J130" s="34" t="s">
        <v>114</v>
      </c>
    </row>
    <row r="131" spans="1:12">
      <c r="A131" s="89" t="s">
        <v>78</v>
      </c>
      <c r="B131" s="90"/>
      <c r="C131" s="60"/>
      <c r="D131" s="34"/>
      <c r="E131" s="45"/>
      <c r="F131" s="45"/>
      <c r="G131" s="60"/>
      <c r="H131" s="45"/>
      <c r="I131" s="45"/>
      <c r="J131" s="46"/>
    </row>
    <row r="132" spans="1:12">
      <c r="A132" s="22" t="s">
        <v>79</v>
      </c>
      <c r="B132" s="92">
        <v>6010</v>
      </c>
      <c r="C132" s="34" t="s">
        <v>114</v>
      </c>
      <c r="D132" s="34">
        <v>12890</v>
      </c>
      <c r="E132" s="34" t="s">
        <v>114</v>
      </c>
      <c r="F132" s="34" t="s">
        <v>114</v>
      </c>
      <c r="G132" s="34" t="s">
        <v>114</v>
      </c>
      <c r="H132" s="34" t="s">
        <v>114</v>
      </c>
      <c r="I132" s="34" t="s">
        <v>114</v>
      </c>
      <c r="J132" s="34" t="s">
        <v>114</v>
      </c>
    </row>
    <row r="133" spans="1:12">
      <c r="A133" s="21" t="s">
        <v>80</v>
      </c>
      <c r="B133" s="93">
        <v>6020</v>
      </c>
      <c r="C133" s="34" t="s">
        <v>114</v>
      </c>
      <c r="D133" s="34">
        <v>4998.1000000000004</v>
      </c>
      <c r="E133" s="34" t="s">
        <v>114</v>
      </c>
      <c r="F133" s="34" t="s">
        <v>114</v>
      </c>
      <c r="G133" s="34" t="s">
        <v>114</v>
      </c>
      <c r="H133" s="34" t="s">
        <v>114</v>
      </c>
      <c r="I133" s="34" t="s">
        <v>114</v>
      </c>
      <c r="J133" s="34" t="s">
        <v>114</v>
      </c>
    </row>
    <row r="134" spans="1:12">
      <c r="A134" s="21" t="s">
        <v>81</v>
      </c>
      <c r="B134" s="93">
        <v>6030</v>
      </c>
      <c r="C134" s="34" t="s">
        <v>114</v>
      </c>
      <c r="D134" s="34" t="s">
        <v>114</v>
      </c>
      <c r="E134" s="34" t="s">
        <v>114</v>
      </c>
      <c r="F134" s="34" t="s">
        <v>114</v>
      </c>
      <c r="G134" s="34" t="s">
        <v>114</v>
      </c>
      <c r="H134" s="34" t="s">
        <v>114</v>
      </c>
      <c r="I134" s="34" t="s">
        <v>114</v>
      </c>
      <c r="J134" s="34" t="s">
        <v>114</v>
      </c>
    </row>
    <row r="135" spans="1:12">
      <c r="A135" s="21" t="s">
        <v>82</v>
      </c>
      <c r="B135" s="93">
        <v>6040</v>
      </c>
      <c r="C135" s="34" t="s">
        <v>114</v>
      </c>
      <c r="D135" s="34">
        <v>9.1999999999999993</v>
      </c>
      <c r="E135" s="34" t="s">
        <v>114</v>
      </c>
      <c r="F135" s="34" t="s">
        <v>114</v>
      </c>
      <c r="G135" s="34" t="s">
        <v>114</v>
      </c>
      <c r="H135" s="34" t="s">
        <v>114</v>
      </c>
      <c r="I135" s="34" t="s">
        <v>114</v>
      </c>
      <c r="J135" s="34" t="s">
        <v>114</v>
      </c>
    </row>
    <row r="136" spans="1:12">
      <c r="A136" s="76" t="s">
        <v>83</v>
      </c>
      <c r="B136" s="91">
        <v>6050</v>
      </c>
      <c r="C136" s="34" t="s">
        <v>114</v>
      </c>
      <c r="D136" s="34">
        <v>74.400000000000006</v>
      </c>
      <c r="E136" s="34" t="s">
        <v>114</v>
      </c>
      <c r="F136" s="34" t="s">
        <v>114</v>
      </c>
      <c r="G136" s="34" t="s">
        <v>114</v>
      </c>
      <c r="H136" s="34" t="s">
        <v>114</v>
      </c>
      <c r="I136" s="34" t="s">
        <v>114</v>
      </c>
      <c r="J136" s="34" t="s">
        <v>114</v>
      </c>
    </row>
    <row r="137" spans="1:12">
      <c r="A137" s="55"/>
      <c r="B137" s="21"/>
      <c r="C137" s="24"/>
      <c r="D137" s="16"/>
      <c r="E137" s="24"/>
      <c r="F137" s="24"/>
      <c r="G137" s="21"/>
      <c r="H137" s="24"/>
      <c r="I137" s="24"/>
      <c r="J137" s="24"/>
    </row>
    <row r="138" spans="1:12">
      <c r="A138" s="132" t="s">
        <v>84</v>
      </c>
      <c r="B138" s="133"/>
      <c r="C138" s="24"/>
      <c r="D138" s="16"/>
      <c r="E138" s="43"/>
      <c r="F138" s="43"/>
      <c r="G138" s="47"/>
      <c r="H138" s="43"/>
      <c r="I138" s="43"/>
      <c r="J138" s="44"/>
    </row>
    <row r="139" spans="1:12" ht="48">
      <c r="A139" s="22" t="s">
        <v>116</v>
      </c>
      <c r="B139" s="92">
        <v>7010</v>
      </c>
      <c r="C139" s="37">
        <f t="shared" ref="C139" si="62">C140+C141+C142+C143+C144+C145</f>
        <v>309</v>
      </c>
      <c r="D139" s="37">
        <f>D140+D141+D142+D143+D144+D145</f>
        <v>290</v>
      </c>
      <c r="E139" s="36">
        <f>D139-C139</f>
        <v>-19</v>
      </c>
      <c r="F139" s="34">
        <f t="shared" ref="F139:F159" si="63">D139/C139*100</f>
        <v>93.851132686084142</v>
      </c>
      <c r="G139" s="37">
        <f>G140+G141+G142+G143+G144+G145</f>
        <v>309</v>
      </c>
      <c r="H139" s="37">
        <f t="shared" ref="H139" si="64">H140+H141+H142+H143+H144+H145</f>
        <v>290</v>
      </c>
      <c r="I139" s="36">
        <f>H139-G139</f>
        <v>-19</v>
      </c>
      <c r="J139" s="34">
        <f t="shared" ref="J139:J159" si="65">H139/G139*100</f>
        <v>93.851132686084142</v>
      </c>
    </row>
    <row r="140" spans="1:12">
      <c r="A140" s="74" t="s">
        <v>85</v>
      </c>
      <c r="B140" s="93">
        <v>7011</v>
      </c>
      <c r="C140" s="37">
        <v>1</v>
      </c>
      <c r="D140" s="37">
        <v>1</v>
      </c>
      <c r="E140" s="34">
        <f t="shared" ref="E140:E145" si="66">D140-C140</f>
        <v>0</v>
      </c>
      <c r="F140" s="34">
        <f t="shared" si="63"/>
        <v>100</v>
      </c>
      <c r="G140" s="37">
        <v>1</v>
      </c>
      <c r="H140" s="108">
        <f>D140</f>
        <v>1</v>
      </c>
      <c r="I140" s="36">
        <f t="shared" ref="I140:I145" si="67">H140-G140</f>
        <v>0</v>
      </c>
      <c r="J140" s="34">
        <f t="shared" si="65"/>
        <v>100</v>
      </c>
    </row>
    <row r="141" spans="1:12">
      <c r="A141" s="74" t="s">
        <v>86</v>
      </c>
      <c r="B141" s="93">
        <v>7012</v>
      </c>
      <c r="C141" s="37">
        <v>84</v>
      </c>
      <c r="D141" s="37">
        <v>79</v>
      </c>
      <c r="E141" s="36">
        <f>D141-C141</f>
        <v>-5</v>
      </c>
      <c r="F141" s="34">
        <f t="shared" si="63"/>
        <v>94.047619047619051</v>
      </c>
      <c r="G141" s="37">
        <v>84</v>
      </c>
      <c r="H141" s="108">
        <f t="shared" ref="H141:H145" si="68">D141</f>
        <v>79</v>
      </c>
      <c r="I141" s="36">
        <f t="shared" si="67"/>
        <v>-5</v>
      </c>
      <c r="J141" s="34">
        <f t="shared" si="65"/>
        <v>94.047619047619051</v>
      </c>
    </row>
    <row r="142" spans="1:12" ht="24">
      <c r="A142" s="74" t="s">
        <v>87</v>
      </c>
      <c r="B142" s="93">
        <v>7013</v>
      </c>
      <c r="C142" s="37">
        <v>21</v>
      </c>
      <c r="D142" s="37">
        <v>17</v>
      </c>
      <c r="E142" s="36">
        <f t="shared" si="66"/>
        <v>-4</v>
      </c>
      <c r="F142" s="34">
        <f t="shared" si="63"/>
        <v>80.952380952380949</v>
      </c>
      <c r="G142" s="37">
        <v>21</v>
      </c>
      <c r="H142" s="108">
        <f t="shared" si="68"/>
        <v>17</v>
      </c>
      <c r="I142" s="36">
        <f t="shared" si="67"/>
        <v>-4</v>
      </c>
      <c r="J142" s="34">
        <f t="shared" si="65"/>
        <v>80.952380952380949</v>
      </c>
      <c r="K142" s="50"/>
      <c r="L142" s="50"/>
    </row>
    <row r="143" spans="1:12">
      <c r="A143" s="74" t="s">
        <v>88</v>
      </c>
      <c r="B143" s="93">
        <v>7014</v>
      </c>
      <c r="C143" s="37">
        <v>135</v>
      </c>
      <c r="D143" s="37">
        <v>130</v>
      </c>
      <c r="E143" s="36">
        <f>D143-C143</f>
        <v>-5</v>
      </c>
      <c r="F143" s="34">
        <f t="shared" si="63"/>
        <v>96.296296296296291</v>
      </c>
      <c r="G143" s="37">
        <v>135</v>
      </c>
      <c r="H143" s="108">
        <f t="shared" si="68"/>
        <v>130</v>
      </c>
      <c r="I143" s="36">
        <f t="shared" si="67"/>
        <v>-5</v>
      </c>
      <c r="J143" s="34">
        <f t="shared" si="65"/>
        <v>96.296296296296291</v>
      </c>
      <c r="K143" s="50"/>
      <c r="L143" s="50"/>
    </row>
    <row r="144" spans="1:12">
      <c r="A144" s="74" t="s">
        <v>89</v>
      </c>
      <c r="B144" s="93">
        <v>7015</v>
      </c>
      <c r="C144" s="37">
        <v>21</v>
      </c>
      <c r="D144" s="37">
        <v>21</v>
      </c>
      <c r="E144" s="36">
        <f t="shared" si="66"/>
        <v>0</v>
      </c>
      <c r="F144" s="34">
        <f t="shared" si="63"/>
        <v>100</v>
      </c>
      <c r="G144" s="37">
        <v>21</v>
      </c>
      <c r="H144" s="108">
        <f t="shared" si="68"/>
        <v>21</v>
      </c>
      <c r="I144" s="36">
        <f t="shared" si="67"/>
        <v>0</v>
      </c>
      <c r="J144" s="34">
        <f t="shared" si="65"/>
        <v>100</v>
      </c>
      <c r="K144" s="50"/>
      <c r="L144" s="50"/>
    </row>
    <row r="145" spans="1:12">
      <c r="A145" s="74" t="s">
        <v>90</v>
      </c>
      <c r="B145" s="93">
        <v>7016</v>
      </c>
      <c r="C145" s="37">
        <v>47</v>
      </c>
      <c r="D145" s="37">
        <v>42</v>
      </c>
      <c r="E145" s="36">
        <f t="shared" si="66"/>
        <v>-5</v>
      </c>
      <c r="F145" s="34">
        <f t="shared" si="63"/>
        <v>89.361702127659569</v>
      </c>
      <c r="G145" s="37">
        <v>47</v>
      </c>
      <c r="H145" s="108">
        <f t="shared" si="68"/>
        <v>42</v>
      </c>
      <c r="I145" s="36">
        <f t="shared" si="67"/>
        <v>-5</v>
      </c>
      <c r="J145" s="34">
        <f t="shared" si="65"/>
        <v>89.361702127659569</v>
      </c>
      <c r="K145" s="50"/>
      <c r="L145" s="50"/>
    </row>
    <row r="146" spans="1:12" s="48" customFormat="1">
      <c r="A146" s="21" t="s">
        <v>91</v>
      </c>
      <c r="B146" s="93">
        <v>7020</v>
      </c>
      <c r="C146" s="16">
        <f t="shared" ref="C146" si="69">SUM(C147:C152)</f>
        <v>-15345.7</v>
      </c>
      <c r="D146" s="16">
        <f>SUM(D147:D152)</f>
        <v>-14184</v>
      </c>
      <c r="E146" s="36">
        <f t="shared" ref="E146:E159" si="70">C146-D146</f>
        <v>-1161.7000000000007</v>
      </c>
      <c r="F146" s="34">
        <f t="shared" si="63"/>
        <v>92.429801182090088</v>
      </c>
      <c r="G146" s="16">
        <f t="shared" ref="G146" si="71">SUM(G147:G152)</f>
        <v>-15345.7</v>
      </c>
      <c r="H146" s="16">
        <f>SUM(H147:H152)</f>
        <v>-14184</v>
      </c>
      <c r="I146" s="41">
        <f>G146-H146</f>
        <v>-1161.7000000000007</v>
      </c>
      <c r="J146" s="34">
        <f t="shared" si="65"/>
        <v>92.429801182090088</v>
      </c>
      <c r="K146" s="51"/>
      <c r="L146" s="51"/>
    </row>
    <row r="147" spans="1:12">
      <c r="A147" s="74" t="s">
        <v>85</v>
      </c>
      <c r="B147" s="93">
        <v>7021</v>
      </c>
      <c r="C147" s="16">
        <v>-84</v>
      </c>
      <c r="D147" s="16">
        <v>-84.7</v>
      </c>
      <c r="E147" s="36">
        <f t="shared" si="70"/>
        <v>0.70000000000000284</v>
      </c>
      <c r="F147" s="34">
        <f t="shared" si="63"/>
        <v>100.83333333333333</v>
      </c>
      <c r="G147" s="16">
        <v>-84</v>
      </c>
      <c r="H147" s="16">
        <f>D147</f>
        <v>-84.7</v>
      </c>
      <c r="I147" s="41">
        <f t="shared" ref="I147:I153" si="72">G147-H147</f>
        <v>0.70000000000000284</v>
      </c>
      <c r="J147" s="34">
        <f t="shared" si="65"/>
        <v>100.83333333333333</v>
      </c>
      <c r="K147" s="50"/>
      <c r="L147" s="50"/>
    </row>
    <row r="148" spans="1:12">
      <c r="A148" s="74" t="s">
        <v>86</v>
      </c>
      <c r="B148" s="93">
        <v>7022</v>
      </c>
      <c r="C148" s="16">
        <v>-5634</v>
      </c>
      <c r="D148" s="16">
        <v>-5034.6000000000004</v>
      </c>
      <c r="E148" s="36">
        <f t="shared" si="70"/>
        <v>-599.39999999999964</v>
      </c>
      <c r="F148" s="34">
        <f t="shared" si="63"/>
        <v>89.361022364217263</v>
      </c>
      <c r="G148" s="16">
        <v>-5634</v>
      </c>
      <c r="H148" s="16">
        <f t="shared" ref="H148:H152" si="73">D148</f>
        <v>-5034.6000000000004</v>
      </c>
      <c r="I148" s="41">
        <f t="shared" si="72"/>
        <v>-599.39999999999964</v>
      </c>
      <c r="J148" s="34">
        <f t="shared" si="65"/>
        <v>89.361022364217263</v>
      </c>
      <c r="K148" s="50"/>
      <c r="L148" s="50"/>
    </row>
    <row r="149" spans="1:12" ht="24">
      <c r="A149" s="74" t="s">
        <v>87</v>
      </c>
      <c r="B149" s="93">
        <v>7023</v>
      </c>
      <c r="C149" s="16">
        <v>-1388.4</v>
      </c>
      <c r="D149" s="16">
        <v>-1231.9000000000001</v>
      </c>
      <c r="E149" s="36">
        <f t="shared" si="70"/>
        <v>-156.5</v>
      </c>
      <c r="F149" s="34">
        <f t="shared" si="63"/>
        <v>88.728032267358117</v>
      </c>
      <c r="G149" s="16">
        <v>-1388.4</v>
      </c>
      <c r="H149" s="16">
        <f t="shared" si="73"/>
        <v>-1231.9000000000001</v>
      </c>
      <c r="I149" s="41">
        <f t="shared" si="72"/>
        <v>-156.5</v>
      </c>
      <c r="J149" s="34">
        <f t="shared" si="65"/>
        <v>88.728032267358117</v>
      </c>
      <c r="K149" s="50"/>
      <c r="L149" s="50"/>
    </row>
    <row r="150" spans="1:12">
      <c r="A150" s="74" t="s">
        <v>88</v>
      </c>
      <c r="B150" s="93">
        <v>7024</v>
      </c>
      <c r="C150" s="16">
        <v>-6630</v>
      </c>
      <c r="D150" s="16">
        <v>-6326.9</v>
      </c>
      <c r="E150" s="36">
        <f t="shared" si="70"/>
        <v>-303.10000000000036</v>
      </c>
      <c r="F150" s="34">
        <f t="shared" si="63"/>
        <v>95.428355957767721</v>
      </c>
      <c r="G150" s="16">
        <v>-6630</v>
      </c>
      <c r="H150" s="16">
        <f t="shared" si="73"/>
        <v>-6326.9</v>
      </c>
      <c r="I150" s="41">
        <f t="shared" si="72"/>
        <v>-303.10000000000036</v>
      </c>
      <c r="J150" s="34">
        <f t="shared" si="65"/>
        <v>95.428355957767721</v>
      </c>
      <c r="K150" s="50"/>
      <c r="L150" s="50"/>
    </row>
    <row r="151" spans="1:12">
      <c r="A151" s="74" t="s">
        <v>89</v>
      </c>
      <c r="B151" s="93">
        <v>7025</v>
      </c>
      <c r="C151" s="16">
        <v>-396.7</v>
      </c>
      <c r="D151" s="16">
        <v>-456.4</v>
      </c>
      <c r="E151" s="41">
        <f t="shared" si="70"/>
        <v>59.699999999999989</v>
      </c>
      <c r="F151" s="34">
        <f t="shared" si="63"/>
        <v>115.04915553314848</v>
      </c>
      <c r="G151" s="16">
        <v>-396.7</v>
      </c>
      <c r="H151" s="16">
        <f t="shared" si="73"/>
        <v>-456.4</v>
      </c>
      <c r="I151" s="41">
        <f t="shared" si="72"/>
        <v>59.699999999999989</v>
      </c>
      <c r="J151" s="34">
        <f t="shared" si="65"/>
        <v>115.04915553314848</v>
      </c>
      <c r="K151" s="50"/>
      <c r="L151" s="50"/>
    </row>
    <row r="152" spans="1:12">
      <c r="A152" s="74" t="s">
        <v>90</v>
      </c>
      <c r="B152" s="93">
        <v>7026</v>
      </c>
      <c r="C152" s="16">
        <v>-1212.5999999999999</v>
      </c>
      <c r="D152" s="16">
        <v>-1049.5</v>
      </c>
      <c r="E152" s="41">
        <f>C152-D152</f>
        <v>-163.09999999999991</v>
      </c>
      <c r="F152" s="34">
        <f t="shared" si="63"/>
        <v>86.549562922645563</v>
      </c>
      <c r="G152" s="16">
        <v>-1212.5999999999999</v>
      </c>
      <c r="H152" s="16">
        <f t="shared" si="73"/>
        <v>-1049.5</v>
      </c>
      <c r="I152" s="41">
        <f t="shared" si="72"/>
        <v>-163.09999999999991</v>
      </c>
      <c r="J152" s="34">
        <f t="shared" si="65"/>
        <v>86.549562922645563</v>
      </c>
      <c r="K152" s="50"/>
      <c r="L152" s="50"/>
    </row>
    <row r="153" spans="1:12" ht="24">
      <c r="A153" s="21" t="s">
        <v>92</v>
      </c>
      <c r="B153" s="93">
        <v>7030</v>
      </c>
      <c r="C153" s="16">
        <f t="shared" ref="C153:C159" si="74">C146/C139/3</f>
        <v>-16.554153182308522</v>
      </c>
      <c r="D153" s="16">
        <f>ROUND(D146/D139/3,1)</f>
        <v>-16.3</v>
      </c>
      <c r="E153" s="41">
        <f t="shared" si="70"/>
        <v>-0.2541531823085208</v>
      </c>
      <c r="F153" s="34">
        <f t="shared" si="63"/>
        <v>98.464716500387738</v>
      </c>
      <c r="G153" s="16">
        <f t="shared" ref="G153:G159" si="75">G146/G139/3</f>
        <v>-16.554153182308522</v>
      </c>
      <c r="H153" s="16">
        <v>-16.3</v>
      </c>
      <c r="I153" s="41">
        <f t="shared" si="72"/>
        <v>-0.2541531823085208</v>
      </c>
      <c r="J153" s="34">
        <f t="shared" si="65"/>
        <v>98.464716500387738</v>
      </c>
      <c r="K153" s="50"/>
      <c r="L153" s="50"/>
    </row>
    <row r="154" spans="1:12">
      <c r="A154" s="74" t="s">
        <v>85</v>
      </c>
      <c r="B154" s="93">
        <v>7031</v>
      </c>
      <c r="C154" s="16">
        <f t="shared" si="74"/>
        <v>-28</v>
      </c>
      <c r="D154" s="16">
        <f>ROUND(D147/D140/3,1)</f>
        <v>-28.2</v>
      </c>
      <c r="E154" s="41">
        <f t="shared" si="70"/>
        <v>0.19999999999999929</v>
      </c>
      <c r="F154" s="34">
        <f t="shared" si="63"/>
        <v>100.71428571428571</v>
      </c>
      <c r="G154" s="16">
        <f t="shared" si="75"/>
        <v>-28</v>
      </c>
      <c r="H154" s="16">
        <v>-28.2</v>
      </c>
      <c r="I154" s="41">
        <f>G154-H154</f>
        <v>0.19999999999999929</v>
      </c>
      <c r="J154" s="34">
        <f t="shared" si="65"/>
        <v>100.71428571428571</v>
      </c>
      <c r="K154" s="50"/>
      <c r="L154" s="50"/>
    </row>
    <row r="155" spans="1:12">
      <c r="A155" s="74" t="s">
        <v>86</v>
      </c>
      <c r="B155" s="93">
        <v>7032</v>
      </c>
      <c r="C155" s="16">
        <f t="shared" si="74"/>
        <v>-22.357142857142858</v>
      </c>
      <c r="D155" s="16">
        <f t="shared" ref="D155:D157" si="76">ROUND(D148/D141/3,1)</f>
        <v>-21.2</v>
      </c>
      <c r="E155" s="41">
        <f t="shared" si="70"/>
        <v>-1.1571428571428584</v>
      </c>
      <c r="F155" s="34">
        <f t="shared" si="63"/>
        <v>94.824281150159734</v>
      </c>
      <c r="G155" s="16">
        <f t="shared" si="75"/>
        <v>-22.357142857142858</v>
      </c>
      <c r="H155" s="16">
        <v>-21.2</v>
      </c>
      <c r="I155" s="41">
        <f t="shared" ref="I155:I159" si="77">G155-H155</f>
        <v>-1.1571428571428584</v>
      </c>
      <c r="J155" s="34">
        <f t="shared" si="65"/>
        <v>94.824281150159734</v>
      </c>
      <c r="K155" s="50"/>
      <c r="L155" s="50"/>
    </row>
    <row r="156" spans="1:12" ht="24">
      <c r="A156" s="74" t="s">
        <v>87</v>
      </c>
      <c r="B156" s="93">
        <v>7033</v>
      </c>
      <c r="C156" s="16">
        <f t="shared" si="74"/>
        <v>-22.038095238095238</v>
      </c>
      <c r="D156" s="16">
        <f t="shared" si="76"/>
        <v>-24.2</v>
      </c>
      <c r="E156" s="41">
        <f t="shared" si="70"/>
        <v>2.1619047619047613</v>
      </c>
      <c r="F156" s="34">
        <f t="shared" si="63"/>
        <v>109.80985306828003</v>
      </c>
      <c r="G156" s="16">
        <f t="shared" si="75"/>
        <v>-22.038095238095238</v>
      </c>
      <c r="H156" s="16">
        <v>-24.2</v>
      </c>
      <c r="I156" s="41">
        <f t="shared" si="77"/>
        <v>2.1619047619047613</v>
      </c>
      <c r="J156" s="34">
        <f t="shared" si="65"/>
        <v>109.80985306828003</v>
      </c>
      <c r="K156" s="50"/>
      <c r="L156" s="50"/>
    </row>
    <row r="157" spans="1:12">
      <c r="A157" s="74" t="s">
        <v>88</v>
      </c>
      <c r="B157" s="93">
        <v>7034</v>
      </c>
      <c r="C157" s="16">
        <f t="shared" si="74"/>
        <v>-16.37037037037037</v>
      </c>
      <c r="D157" s="16">
        <f t="shared" si="76"/>
        <v>-16.2</v>
      </c>
      <c r="E157" s="41">
        <f t="shared" si="70"/>
        <v>-0.17037037037037095</v>
      </c>
      <c r="F157" s="34">
        <f t="shared" si="63"/>
        <v>98.959276018099544</v>
      </c>
      <c r="G157" s="16">
        <f t="shared" si="75"/>
        <v>-16.37037037037037</v>
      </c>
      <c r="H157" s="16">
        <v>-16.2</v>
      </c>
      <c r="I157" s="41">
        <f t="shared" si="77"/>
        <v>-0.17037037037037095</v>
      </c>
      <c r="J157" s="34">
        <f t="shared" si="65"/>
        <v>98.959276018099544</v>
      </c>
      <c r="K157" s="50"/>
      <c r="L157" s="50"/>
    </row>
    <row r="158" spans="1:12">
      <c r="A158" s="74" t="s">
        <v>89</v>
      </c>
      <c r="B158" s="93">
        <v>7035</v>
      </c>
      <c r="C158" s="16">
        <f t="shared" si="74"/>
        <v>-6.2968253968253967</v>
      </c>
      <c r="D158" s="16">
        <f>ROUND(D151/D144/3,1)</f>
        <v>-7.2</v>
      </c>
      <c r="E158" s="41">
        <f t="shared" si="70"/>
        <v>0.90317460317460352</v>
      </c>
      <c r="F158" s="34">
        <f t="shared" si="63"/>
        <v>114.34333249306781</v>
      </c>
      <c r="G158" s="16">
        <f t="shared" si="75"/>
        <v>-6.2968253968253967</v>
      </c>
      <c r="H158" s="16">
        <v>-7.2</v>
      </c>
      <c r="I158" s="41">
        <f t="shared" si="77"/>
        <v>0.90317460317460352</v>
      </c>
      <c r="J158" s="34">
        <f t="shared" si="65"/>
        <v>114.34333249306781</v>
      </c>
      <c r="K158" s="50"/>
      <c r="L158" s="50"/>
    </row>
    <row r="159" spans="1:12">
      <c r="A159" s="74" t="s">
        <v>90</v>
      </c>
      <c r="B159" s="93">
        <v>7036</v>
      </c>
      <c r="C159" s="16">
        <f t="shared" si="74"/>
        <v>-8.6</v>
      </c>
      <c r="D159" s="16">
        <f>ROUND(D152/D145/3,1)</f>
        <v>-8.3000000000000007</v>
      </c>
      <c r="E159" s="41">
        <f t="shared" si="70"/>
        <v>-0.29999999999999893</v>
      </c>
      <c r="F159" s="34">
        <f t="shared" si="63"/>
        <v>96.511627906976756</v>
      </c>
      <c r="G159" s="16">
        <f t="shared" si="75"/>
        <v>-8.6</v>
      </c>
      <c r="H159" s="16">
        <v>-8.3000000000000007</v>
      </c>
      <c r="I159" s="41">
        <f t="shared" si="77"/>
        <v>-0.29999999999999893</v>
      </c>
      <c r="J159" s="34">
        <f t="shared" si="65"/>
        <v>96.511627906976756</v>
      </c>
      <c r="K159" s="50"/>
      <c r="L159" s="50"/>
    </row>
    <row r="160" spans="1:12" ht="24">
      <c r="A160" s="21" t="s">
        <v>93</v>
      </c>
      <c r="B160" s="93">
        <v>7040</v>
      </c>
      <c r="C160" s="16">
        <f t="shared" ref="C160" si="78">SUM(C161:C166)</f>
        <v>0</v>
      </c>
      <c r="D160" s="16">
        <f t="shared" ref="D160" si="79">SUM(D161:D166)</f>
        <v>0</v>
      </c>
      <c r="E160" s="16">
        <f t="shared" ref="E160:J160" si="80">SUM(E161:E166)</f>
        <v>0</v>
      </c>
      <c r="F160" s="16">
        <f t="shared" si="80"/>
        <v>0</v>
      </c>
      <c r="G160" s="16">
        <f t="shared" si="80"/>
        <v>0</v>
      </c>
      <c r="H160" s="16">
        <f t="shared" si="80"/>
        <v>0</v>
      </c>
      <c r="I160" s="16">
        <f t="shared" si="80"/>
        <v>0</v>
      </c>
      <c r="J160" s="16">
        <f t="shared" si="80"/>
        <v>0</v>
      </c>
      <c r="K160" s="50"/>
      <c r="L160" s="50"/>
    </row>
    <row r="161" spans="1:12">
      <c r="A161" s="74" t="s">
        <v>85</v>
      </c>
      <c r="B161" s="109">
        <v>7041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50"/>
      <c r="L161" s="50"/>
    </row>
    <row r="162" spans="1:12">
      <c r="A162" s="74" t="s">
        <v>86</v>
      </c>
      <c r="B162" s="109">
        <v>7042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50"/>
      <c r="L162" s="50"/>
    </row>
    <row r="163" spans="1:12" ht="24">
      <c r="A163" s="74" t="s">
        <v>87</v>
      </c>
      <c r="B163" s="93">
        <v>7043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50"/>
      <c r="L163" s="50"/>
    </row>
    <row r="164" spans="1:12">
      <c r="A164" s="74" t="s">
        <v>88</v>
      </c>
      <c r="B164" s="93">
        <v>7044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</row>
    <row r="165" spans="1:12">
      <c r="A165" s="74" t="s">
        <v>89</v>
      </c>
      <c r="B165" s="93">
        <v>7045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</row>
    <row r="166" spans="1:12">
      <c r="A166" s="74" t="s">
        <v>90</v>
      </c>
      <c r="B166" s="93">
        <v>7046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</row>
    <row r="167" spans="1:12" s="11" customFormat="1" ht="12">
      <c r="A167" s="78"/>
      <c r="B167" s="79"/>
      <c r="C167" s="79"/>
      <c r="D167" s="79"/>
      <c r="E167" s="79"/>
      <c r="F167" s="80"/>
      <c r="G167" s="80"/>
      <c r="H167" s="80"/>
      <c r="I167" s="80"/>
      <c r="J167" s="80"/>
    </row>
    <row r="168" spans="1:12" s="11" customFormat="1" ht="12">
      <c r="A168" s="78"/>
      <c r="B168" s="79"/>
      <c r="C168" s="79"/>
      <c r="D168" s="79"/>
      <c r="E168" s="79"/>
      <c r="F168" s="80"/>
      <c r="G168" s="80"/>
      <c r="H168" s="80"/>
      <c r="I168" s="80"/>
      <c r="J168" s="80"/>
    </row>
    <row r="169" spans="1:12" s="11" customFormat="1" ht="12">
      <c r="A169" s="87" t="s">
        <v>161</v>
      </c>
      <c r="B169" s="81"/>
      <c r="C169" s="82"/>
      <c r="D169" s="82"/>
      <c r="E169" s="82"/>
      <c r="F169" s="80"/>
      <c r="G169" s="83"/>
      <c r="H169" s="84" t="s">
        <v>156</v>
      </c>
      <c r="I169" s="83"/>
      <c r="J169" s="83"/>
    </row>
    <row r="170" spans="1:12" s="11" customFormat="1" ht="12">
      <c r="A170" s="13" t="s">
        <v>94</v>
      </c>
      <c r="C170" s="98"/>
      <c r="D170" s="103" t="s">
        <v>95</v>
      </c>
      <c r="F170" s="14"/>
      <c r="G170" s="86"/>
      <c r="H170" s="86" t="s">
        <v>96</v>
      </c>
      <c r="I170" s="14"/>
      <c r="J170" s="14"/>
    </row>
    <row r="171" spans="1:12" s="11" customFormat="1" ht="12">
      <c r="C171" s="98"/>
      <c r="D171" s="98"/>
      <c r="F171" s="14"/>
      <c r="G171" s="86"/>
      <c r="H171" s="86"/>
      <c r="I171" s="14"/>
      <c r="J171" s="14"/>
    </row>
    <row r="172" spans="1:12" s="11" customFormat="1" ht="12">
      <c r="C172" s="98"/>
      <c r="D172" s="98"/>
      <c r="F172" s="14"/>
      <c r="G172" s="86"/>
      <c r="H172" s="86"/>
      <c r="I172" s="14"/>
      <c r="J172" s="14"/>
    </row>
    <row r="173" spans="1:12" s="11" customFormat="1" ht="12">
      <c r="A173" s="10"/>
      <c r="C173" s="98"/>
      <c r="D173" s="98"/>
      <c r="F173" s="14"/>
      <c r="G173" s="86"/>
      <c r="H173" s="86"/>
      <c r="I173" s="14"/>
      <c r="J173" s="14"/>
    </row>
    <row r="174" spans="1:12" s="11" customFormat="1" ht="12">
      <c r="A174" s="15"/>
      <c r="C174" s="99"/>
      <c r="D174" s="104"/>
      <c r="E174" s="27"/>
      <c r="F174" s="27"/>
      <c r="G174" s="100"/>
      <c r="H174" s="105"/>
    </row>
    <row r="175" spans="1:12" s="11" customFormat="1" ht="12">
      <c r="C175" s="98"/>
      <c r="D175" s="98"/>
      <c r="F175" s="14"/>
      <c r="G175" s="86"/>
      <c r="H175" s="86"/>
      <c r="I175" s="14"/>
      <c r="J175" s="14"/>
    </row>
    <row r="176" spans="1:12">
      <c r="A176" s="9"/>
    </row>
  </sheetData>
  <mergeCells count="43">
    <mergeCell ref="A32:J32"/>
    <mergeCell ref="A34:J34"/>
    <mergeCell ref="A138:B138"/>
    <mergeCell ref="B23:F23"/>
    <mergeCell ref="B24:F24"/>
    <mergeCell ref="A26:J26"/>
    <mergeCell ref="A27:J27"/>
    <mergeCell ref="F28:G28"/>
    <mergeCell ref="A29:A30"/>
    <mergeCell ref="B29:B30"/>
    <mergeCell ref="C29:F29"/>
    <mergeCell ref="G29:J29"/>
    <mergeCell ref="B19:F19"/>
    <mergeCell ref="B20:F20"/>
    <mergeCell ref="B21:F21"/>
    <mergeCell ref="I21:J21"/>
    <mergeCell ref="B22:F22"/>
    <mergeCell ref="I22:J22"/>
    <mergeCell ref="B17:F17"/>
    <mergeCell ref="G17:H17"/>
    <mergeCell ref="I17:J17"/>
    <mergeCell ref="B18:F18"/>
    <mergeCell ref="G18:H18"/>
    <mergeCell ref="I18:J18"/>
    <mergeCell ref="B15:F15"/>
    <mergeCell ref="G15:H15"/>
    <mergeCell ref="I15:J15"/>
    <mergeCell ref="B16:F16"/>
    <mergeCell ref="G16:H16"/>
    <mergeCell ref="I16:J16"/>
    <mergeCell ref="B13:F13"/>
    <mergeCell ref="G13:H13"/>
    <mergeCell ref="I13:J13"/>
    <mergeCell ref="B14:F14"/>
    <mergeCell ref="G14:H14"/>
    <mergeCell ref="I14:J14"/>
    <mergeCell ref="B12:F12"/>
    <mergeCell ref="G12:J12"/>
    <mergeCell ref="G8:H8"/>
    <mergeCell ref="I8:J8"/>
    <mergeCell ref="G9:H9"/>
    <mergeCell ref="I9:J9"/>
    <mergeCell ref="G10:J10"/>
  </mergeCells>
  <printOptions horizontalCentered="1"/>
  <pageMargins left="0.59055118110236227" right="0.19685039370078741" top="0.39370078740157483" bottom="0.39370078740157483" header="0.31496062992125984" footer="0.31496062992125984"/>
  <pageSetup paperSize="9" scale="79" orientation="portrait" verticalDpi="0" r:id="rId1"/>
  <rowBreaks count="3" manualBreakCount="3">
    <brk id="54" max="9" man="1"/>
    <brk id="108" max="9" man="1"/>
    <brk id="1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Звіт про викон 1 кварт 2023</vt:lpstr>
      <vt:lpstr>'Звіт про викон 1 кварт 2023'!Заголовки_для_печати</vt:lpstr>
      <vt:lpstr>'Звіт про викон 1 кварт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2023-04-24T11:21:12Z</dcterms:modified>
</cp:coreProperties>
</file>