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(09.07)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(09.07)'!$A$1:$H$54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<sst xmlns="http://schemas.openxmlformats.org/spreadsheetml/2006/main" count="574" uniqueCount="163">
  <si>
    <t>на 2019 рік</t>
  </si>
  <si>
    <t>Клеї (клей-олівець, клей КМЦ)</t>
  </si>
  <si>
    <t>ДК 021:2015 – 24910000-6 "Клеї"</t>
  </si>
  <si>
    <t>Січень 2019</t>
  </si>
  <si>
    <t>Офісне устаткування та приладдя різне (ручки, папір ксероксний А4)</t>
  </si>
  <si>
    <t>Технічне обслуговування і ремонт офісної техніки (заправка картриджів)</t>
  </si>
  <si>
    <t>Послуги з ремонту і технічного обслуговування вимірювальних, випробувальних і контрольних приладів (технічне обслуговування установок пожежної сигналізації)</t>
  </si>
  <si>
    <t>ДК 021:2015 - 50310000-1 "Технічне обслуговування і ремонт офісної техніки"</t>
  </si>
  <si>
    <t>ДК 021:2015 - 50410000-2 "Послуги з ремонту і технічного обслуговування вимірювальних, випробувальних і контрольних приладів"</t>
  </si>
  <si>
    <t>Поштові послуги (Послуги користування абонентською скринькою. Послуги спеціального зв’язку)</t>
  </si>
  <si>
    <t>ДК 021:2015 -  64110000-0 "Поштові послуги"</t>
  </si>
  <si>
    <t>ДК 021:2015 –50530000-9 "Послуги з ремонту та технічного обслуговування техніки"</t>
  </si>
  <si>
    <t>ДК 021:2015 – 64210000-1 "Послуги телефонного зв’язку та передачі даних"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</si>
  <si>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</si>
  <si>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</si>
  <si>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</si>
  <si>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</si>
  <si>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</si>
  <si>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</si>
  <si>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</si>
  <si>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</si>
  <si>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</si>
  <si>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</si>
  <si>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</si>
  <si>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</si>
  <si>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</si>
  <si>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</si>
  <si>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</si>
  <si>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</si>
  <si>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</si>
  <si>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</si>
  <si>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</si>
  <si>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</si>
  <si>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</si>
  <si>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</si>
  <si>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</si>
  <si>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</si>
  <si>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</si>
  <si>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</si>
  <si>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</si>
  <si>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</si>
  <si>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</si>
  <si>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</si>
  <si>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</si>
  <si>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</si>
  <si>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</si>
  <si>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</si>
  <si>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</si>
  <si>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</si>
  <si>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</si>
  <si>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</si>
  <si>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</si>
  <si>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</si>
  <si>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</si>
  <si>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</si>
  <si>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</si>
  <si>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</si>
  <si>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</si>
  <si>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</si>
  <si>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</si>
  <si>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</si>
  <si>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</si>
  <si>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</si>
  <si>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</si>
  <si>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</si>
  <si>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</si>
  <si>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</si>
  <si>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</si>
  <si>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</si>
  <si>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</si>
  <si>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</si>
  <si>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</si>
  <si>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</si>
  <si>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</si>
  <si>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</si>
  <si>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</si>
  <si>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</si>
  <si>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</si>
  <si>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</si>
  <si>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</si>
  <si>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</si>
  <si>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</si>
  <si>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</si>
  <si>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</si>
  <si>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</si>
  <si>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</si>
  <si>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</si>
  <si>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</si>
  <si>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</si>
  <si>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</si>
  <si>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код ДК 021:2015 – 33710000-0 Парфуми, засоби гігієни та презервативи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</si>
  <si>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</si>
  <si>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</si>
  <si>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</si>
  <si>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</si>
  <si>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</si>
  <si>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</si>
  <si>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</si>
  <si>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</si>
  <si>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М.П.</t>
  </si>
  <si>
    <t>Коди та назви відповідних класифікаторів предмета закупівлі (за наявності)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</si>
  <si>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</si>
  <si>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</si>
  <si>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</si>
  <si>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Послуги з ремонту та технічного обслуговування техніки (Технічне обслуговування  та поточний ремонт електрообладнання)</t>
  </si>
  <si>
    <t>допорогова процедура закупівлі</t>
  </si>
  <si>
    <t>Голова тендерного комітету</t>
  </si>
  <si>
    <t>І.О.Назаренко</t>
  </si>
  <si>
    <t>К.М.Сиротенко</t>
  </si>
  <si>
    <t>Послуги телефонного зв’язку та передачі даних (Послуги телефонного зв’язку. Послуги з доступу до мережі Інтернет. Електронна розшифровка по рахункам зв'язку)</t>
  </si>
  <si>
    <t>Консультаційні послуги з питань систем та з технічних питань (Супроводження програмного забезпечення документообігу "FossDoc")</t>
  </si>
  <si>
    <t xml:space="preserve"> ДК 021:2015 - 72220000-3 "Консультаційні послуги з питань систем та з технічних питань"</t>
  </si>
  <si>
    <t>Послуги провайдерів (Послуги підтримки веб-сайту)</t>
  </si>
  <si>
    <t>ДК 021:2015 - 72410000-7 "Послуги провайдерів"</t>
  </si>
  <si>
    <t>Охоронні послуги; послуги з моніторингу сигналів тривоги, що надходять з пристроїв охоронної сигналізації (Послуги з охорони приміщень. Послуги з цілодобового спостереження за установкою пожежної сигналізації)</t>
  </si>
  <si>
    <t>Пара, гаряча вода та пов’язана продукція (Теплова енергія)</t>
  </si>
  <si>
    <t>20% суми, визначеної в договорі, укладеному в 2018 році, продовженому на час проведення процедури закупівлі на початку 2019 року</t>
  </si>
  <si>
    <t>ДК 021:2015 – 09320000-8 "Пара, гаряча вода та пов’язана продукція"</t>
  </si>
  <si>
    <t>ДК 021:2015 – 65110000-7 "Розподіл води"</t>
  </si>
  <si>
    <t xml:space="preserve">Розподіл води (Послуги водопостачання) </t>
  </si>
  <si>
    <t>ДК 021:2015 –90430000-0 "Послуги з відведення стічних вод"</t>
  </si>
  <si>
    <t>Послуги з відведення стічних вод (Послуги водовідведення)</t>
  </si>
  <si>
    <t>ДК 021:2015 – 09310000-5 "Електрична енергія"</t>
  </si>
  <si>
    <t>ДК 021:2015 – 65310000-9 "Розподіл електричної енергії"</t>
  </si>
  <si>
    <t>ДК 021:2015 – 80520000-5 "Навчальні засоби"</t>
  </si>
  <si>
    <t>Навчальні засоби (Підвищення кваліфікації членів тендерного комітету, навчання з ПТЄТУ і мереж)</t>
  </si>
  <si>
    <t>Машини для обробки даних (персональний комп'ютер)</t>
  </si>
  <si>
    <t>звіт про укладений договір</t>
  </si>
  <si>
    <t>Розподіл електричної енергії (Перетікання реактивної електричної енергії)</t>
  </si>
  <si>
    <t>Електрична енергія (Електрична енергія)</t>
  </si>
  <si>
    <t>Додаток до річного плану закупівель (зі змінами)</t>
  </si>
  <si>
    <t>Фурнітура різна  (рамка)</t>
  </si>
  <si>
    <t>код ДК 021:2015 – 39290000-1 "Фурнітура різна"</t>
  </si>
  <si>
    <t>Березень 2019</t>
  </si>
  <si>
    <t>Нетканні матеріали (бумвініл)</t>
  </si>
  <si>
    <t>ДК 021:2015 – 19270000-9 "Нетканні матеріали"</t>
  </si>
  <si>
    <t>Утилізація/видалення сміття та поводження зі сміттям (Послуги вивезення та утилізації твердих побутових відходів)</t>
  </si>
  <si>
    <t>ДК 021:2015 – 90510000-5 "Утилізація/видалення сміття та поводження зі сміттям"</t>
  </si>
  <si>
    <t xml:space="preserve"> Послуги з технічного огляду та випробовувань (Послуги по електротехнічним лабараторним вимірюванням електрообладнання)</t>
  </si>
  <si>
    <t>ДК 021:2015 – 71630000-3 " Послуги з технічного огляду та випробовувань"</t>
  </si>
  <si>
    <t>Квітень 2019</t>
  </si>
  <si>
    <t>Бланки (листи користування документами)</t>
  </si>
  <si>
    <t>ДК 021:2015 – 22820000-4 "Бланки"</t>
  </si>
  <si>
    <t>Мережеве обладнання (спліттер)</t>
  </si>
  <si>
    <t>ДК 021:2015 – 32420000-3 "Мережеве обладнання"</t>
  </si>
  <si>
    <t>Травень 2019</t>
  </si>
  <si>
    <t>Кріпильні деталі (болти, гайки, шайби, кріплення кабельне)</t>
  </si>
  <si>
    <t>ДК 021:2015 – 44530000-4 "Кріпильні деталі"</t>
  </si>
  <si>
    <t>Гальванічні елементи (батарейки)</t>
  </si>
  <si>
    <t>ДК 021:2015 – 31410000-3 "Гальванічні елементи"</t>
  </si>
  <si>
    <t>Червень 2020</t>
  </si>
  <si>
    <t>Ароматизатори та воски (освіжувач повітря)</t>
  </si>
  <si>
    <t>код ДК 021:2015 – 39810000-3 "Ароматизатори та воски"</t>
  </si>
  <si>
    <t>Марки (марковані конверти)</t>
  </si>
  <si>
    <t>ДК 021:2015 – 22410000-7 "Марки"</t>
  </si>
  <si>
    <t>Червень 2019</t>
  </si>
  <si>
    <t>Послуги з ремонту і технічного обслуговування охолоджувальних установок (технічне обслуговування системи кондиціонування)</t>
  </si>
  <si>
    <t>Науково-технічні послуги в галузі інженерії (повірка манометрів)</t>
  </si>
  <si>
    <t>ДК 021:2015 – 71350000-6 " Науково-технічні послуги в галузі інженерії"</t>
  </si>
  <si>
    <t>ДК 021:2015 –50730000-0"Послуги з ремонту і технічного обслуговування охолоджувальних установок"</t>
  </si>
  <si>
    <t>від «09» липня 2019 року № 15</t>
  </si>
  <si>
    <t>Перерозподілено кошти у сумі 29,58 грн. на повірку манометрів</t>
  </si>
  <si>
    <t>Збільшено очікувану вартість закупівлі на 29,58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</si>
</sst>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187" fontId="3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42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187" fontId="23" fillId="0" borderId="11" xfId="0" applyNumberFormat="1" applyFont="1" applyBorder="1" applyAlignment="1">
      <alignment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65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41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90" t="s">
        <v>39</v>
      </c>
      <c r="P16" s="91"/>
      <c r="Q16" s="92"/>
      <c r="R16" s="103">
        <v>1</v>
      </c>
      <c r="S16" s="103"/>
      <c r="T16" s="103"/>
      <c r="U16" s="84">
        <v>5813.86</v>
      </c>
      <c r="V16" s="84"/>
      <c r="W16" s="84"/>
      <c r="X16" s="84"/>
      <c r="Y16" s="34">
        <f aca="true" t="shared" si="0" ref="Y16:Y26">R16*U16</f>
        <v>5813.86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5813.86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5813.86</v>
      </c>
    </row>
    <row r="31" spans="1:25" ht="16.5">
      <c r="A31" s="1" t="s">
        <v>27</v>
      </c>
      <c r="J31" s="76" t="str">
        <f>SUMINWORDS(Y29,"грн.","коп.")</f>
        <v>П'ять тисяч вісімсот тринадцять грн. 86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20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67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53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103">
        <v>3</v>
      </c>
      <c r="S16" s="103"/>
      <c r="T16" s="103"/>
      <c r="U16" s="84">
        <v>29.46</v>
      </c>
      <c r="V16" s="84"/>
      <c r="W16" s="84"/>
      <c r="X16" s="84"/>
      <c r="Y16" s="34">
        <f aca="true" t="shared" si="0" ref="Y16:Y26">R16*U16</f>
        <v>88.38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88.38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88.38</v>
      </c>
    </row>
    <row r="31" spans="1:25" ht="16.5">
      <c r="A31" s="1" t="s">
        <v>27</v>
      </c>
      <c r="J31" s="76" t="str">
        <f>SUMINWORDS(Y29,"грн.","коп.")</f>
        <v>Вісімдесят вісім грн. 38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1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71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41.25" customHeight="1">
      <c r="A16" s="90" t="s">
        <v>55</v>
      </c>
      <c r="B16" s="91"/>
      <c r="C16" s="92"/>
      <c r="D16" s="104" t="s">
        <v>72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69</v>
      </c>
      <c r="P16" s="88"/>
      <c r="Q16" s="88"/>
      <c r="R16" s="103"/>
      <c r="S16" s="103"/>
      <c r="T16" s="103"/>
      <c r="U16" s="84">
        <v>5</v>
      </c>
      <c r="V16" s="84"/>
      <c r="W16" s="84"/>
      <c r="X16" s="84"/>
      <c r="Y16" s="34">
        <f aca="true" t="shared" si="0" ref="Y16:Y26">R16*U16</f>
        <v>0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70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0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0</v>
      </c>
    </row>
    <row r="31" spans="1:25" ht="16.5">
      <c r="A31" s="1" t="s">
        <v>27</v>
      </c>
      <c r="J31" s="76" t="str">
        <f>SUMINWORDS(Y29,"грн.","коп.")</f>
        <v>Нуль грн. 0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</v>
      </c>
      <c r="H3" s="98"/>
      <c r="I3" s="98"/>
      <c r="J3" s="18"/>
      <c r="K3" s="22" t="s">
        <v>19</v>
      </c>
      <c r="L3" s="22"/>
      <c r="M3" s="19" t="s">
        <v>30</v>
      </c>
      <c r="N3" s="19"/>
      <c r="O3" s="122" t="s">
        <v>77</v>
      </c>
      <c r="P3" s="122"/>
      <c r="Q3" s="19"/>
      <c r="R3" s="19" t="s">
        <v>30</v>
      </c>
      <c r="S3" s="122" t="s">
        <v>73</v>
      </c>
      <c r="T3" s="122"/>
      <c r="U3" s="122"/>
      <c r="V3" s="122"/>
      <c r="W3" s="122"/>
      <c r="X3" s="122"/>
      <c r="Y3" s="122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71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75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41.25" customHeight="1">
      <c r="A16" s="90" t="s">
        <v>55</v>
      </c>
      <c r="B16" s="91"/>
      <c r="C16" s="92"/>
      <c r="D16" s="104" t="s">
        <v>74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76</v>
      </c>
      <c r="P16" s="88"/>
      <c r="Q16" s="88"/>
      <c r="R16" s="85">
        <v>1.1</v>
      </c>
      <c r="S16" s="85"/>
      <c r="T16" s="85"/>
      <c r="U16" s="84">
        <v>6000</v>
      </c>
      <c r="V16" s="84"/>
      <c r="W16" s="84"/>
      <c r="X16" s="84"/>
      <c r="Y16" s="34">
        <f aca="true" t="shared" si="0" ref="Y16:Y26">R16*U16</f>
        <v>6600.000000000001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70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6600.000000000001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6600.000000000001</v>
      </c>
    </row>
    <row r="31" spans="1:25" ht="16.5">
      <c r="A31" s="1" t="s">
        <v>27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" customHeight="1">
      <c r="A32" s="119" t="str">
        <f>SUMINWORDS(Y29,"грн.","коп.")</f>
        <v>Шість тисяч шістсот грн. 0 коп.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1"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O19:Q19"/>
    <mergeCell ref="O20:Q20"/>
    <mergeCell ref="O15:Q15"/>
    <mergeCell ref="O18:Q18"/>
    <mergeCell ref="O16:Q16"/>
    <mergeCell ref="O17:Q17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S3:Y3"/>
    <mergeCell ref="O3:P3"/>
    <mergeCell ref="E5:P5"/>
    <mergeCell ref="C6:P6"/>
    <mergeCell ref="G3:I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workbookViewId="0" topLeftCell="A1">
      <selection activeCell="H39" sqref="H39"/>
    </sheetView>
  </sheetViews>
  <sheetFormatPr defaultColWidth="9.33203125" defaultRowHeight="12.75"/>
  <cols>
    <col min="1" max="1" width="35.66015625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60" customFormat="1" ht="12.75">
      <c r="F1" s="60" t="s">
        <v>78</v>
      </c>
    </row>
    <row r="2" s="60" customFormat="1" ht="12.75">
      <c r="F2" s="60" t="s">
        <v>79</v>
      </c>
    </row>
    <row r="3" s="60" customFormat="1" ht="12.75">
      <c r="F3" s="60" t="s">
        <v>80</v>
      </c>
    </row>
    <row r="4" s="60" customFormat="1" ht="12.75">
      <c r="F4" s="60" t="s">
        <v>160</v>
      </c>
    </row>
    <row r="5" s="60" customFormat="1" ht="6.75" customHeight="1"/>
    <row r="6" spans="2:6" s="60" customFormat="1" ht="12.75">
      <c r="B6" s="123" t="s">
        <v>130</v>
      </c>
      <c r="C6" s="123"/>
      <c r="D6" s="123"/>
      <c r="E6" s="123"/>
      <c r="F6" s="123"/>
    </row>
    <row r="7" spans="2:6" s="60" customFormat="1" ht="12.75">
      <c r="B7" s="123" t="s">
        <v>81</v>
      </c>
      <c r="C7" s="123"/>
      <c r="D7" s="123"/>
      <c r="E7" s="123"/>
      <c r="F7" s="123"/>
    </row>
    <row r="8" spans="2:6" s="60" customFormat="1" ht="12.75">
      <c r="B8" s="123" t="s">
        <v>0</v>
      </c>
      <c r="C8" s="123"/>
      <c r="D8" s="123"/>
      <c r="E8" s="123"/>
      <c r="F8" s="123"/>
    </row>
    <row r="9" s="60" customFormat="1" ht="7.5" customHeight="1" hidden="1"/>
    <row r="10" spans="1:8" s="60" customFormat="1" ht="48.75" customHeight="1">
      <c r="A10" s="61" t="s">
        <v>82</v>
      </c>
      <c r="B10" s="61" t="s">
        <v>100</v>
      </c>
      <c r="C10" s="61" t="s">
        <v>83</v>
      </c>
      <c r="D10" s="124" t="s">
        <v>84</v>
      </c>
      <c r="E10" s="124"/>
      <c r="F10" s="61" t="s">
        <v>85</v>
      </c>
      <c r="G10" s="61" t="s">
        <v>86</v>
      </c>
      <c r="H10" s="62" t="s">
        <v>87</v>
      </c>
    </row>
    <row r="11" spans="1:8" s="64" customFormat="1" ht="12.75">
      <c r="A11" s="63">
        <v>1</v>
      </c>
      <c r="B11" s="63">
        <v>2</v>
      </c>
      <c r="C11" s="63">
        <v>3</v>
      </c>
      <c r="D11" s="125">
        <v>4</v>
      </c>
      <c r="E11" s="125"/>
      <c r="F11" s="63">
        <v>5</v>
      </c>
      <c r="G11" s="63">
        <v>6</v>
      </c>
      <c r="H11" s="63">
        <v>7</v>
      </c>
    </row>
    <row r="12" spans="1:8" s="71" customFormat="1" ht="25.5">
      <c r="A12" s="50" t="s">
        <v>134</v>
      </c>
      <c r="B12" s="50" t="s">
        <v>135</v>
      </c>
      <c r="C12" s="50">
        <v>2210</v>
      </c>
      <c r="D12" s="67">
        <v>420</v>
      </c>
      <c r="E12" s="68" t="str">
        <f aca="true" t="shared" si="0" ref="E12:E42">SUMINWORDS(D12,"грн.","коп.")</f>
        <v>Чотириста двадцять грн. 0 коп.</v>
      </c>
      <c r="F12" s="69" t="s">
        <v>89</v>
      </c>
      <c r="G12" s="70" t="s">
        <v>133</v>
      </c>
      <c r="H12" s="50"/>
    </row>
    <row r="13" spans="1:8" s="71" customFormat="1" ht="24">
      <c r="A13" s="50" t="s">
        <v>153</v>
      </c>
      <c r="B13" s="50" t="s">
        <v>154</v>
      </c>
      <c r="C13" s="50">
        <v>2210</v>
      </c>
      <c r="D13" s="67">
        <v>2275</v>
      </c>
      <c r="E13" s="68" t="str">
        <f t="shared" si="0"/>
        <v>Дві тисячі двісті сімдесят п'ять грн. 0 коп.</v>
      </c>
      <c r="F13" s="69" t="s">
        <v>89</v>
      </c>
      <c r="G13" s="70" t="s">
        <v>155</v>
      </c>
      <c r="H13" s="50"/>
    </row>
    <row r="14" spans="1:8" s="71" customFormat="1" ht="25.5">
      <c r="A14" s="50" t="s">
        <v>141</v>
      </c>
      <c r="B14" s="50" t="s">
        <v>142</v>
      </c>
      <c r="C14" s="50">
        <v>2210</v>
      </c>
      <c r="D14" s="67">
        <v>336</v>
      </c>
      <c r="E14" s="68" t="str">
        <f t="shared" si="0"/>
        <v>Триста тридцять шість грн. 0 коп.</v>
      </c>
      <c r="F14" s="69" t="s">
        <v>89</v>
      </c>
      <c r="G14" s="70" t="s">
        <v>140</v>
      </c>
      <c r="H14" s="50"/>
    </row>
    <row r="15" spans="1:8" s="71" customFormat="1" ht="24">
      <c r="A15" s="50" t="s">
        <v>1</v>
      </c>
      <c r="B15" s="50" t="s">
        <v>2</v>
      </c>
      <c r="C15" s="50">
        <v>2210</v>
      </c>
      <c r="D15" s="67">
        <f>256+79</f>
        <v>335</v>
      </c>
      <c r="E15" s="68" t="str">
        <f t="shared" si="0"/>
        <v>Триста тридцять п'ять грн. 0 коп.</v>
      </c>
      <c r="F15" s="69" t="s">
        <v>89</v>
      </c>
      <c r="G15" s="70" t="s">
        <v>3</v>
      </c>
      <c r="H15" s="50"/>
    </row>
    <row r="16" spans="1:8" s="71" customFormat="1" ht="25.5">
      <c r="A16" s="50" t="s">
        <v>4</v>
      </c>
      <c r="B16" s="50" t="s">
        <v>88</v>
      </c>
      <c r="C16" s="50">
        <v>2210</v>
      </c>
      <c r="D16" s="67">
        <f>1320-420-164.5-336-174.04</f>
        <v>225.46</v>
      </c>
      <c r="E16" s="68" t="str">
        <f t="shared" si="0"/>
        <v>Двісті двадцять п'ять грн. 46 коп.</v>
      </c>
      <c r="F16" s="69" t="s">
        <v>89</v>
      </c>
      <c r="G16" s="70" t="s">
        <v>3</v>
      </c>
      <c r="H16" s="50"/>
    </row>
    <row r="17" spans="1:8" s="71" customFormat="1" ht="25.5" customHeight="1">
      <c r="A17" s="50" t="s">
        <v>148</v>
      </c>
      <c r="B17" s="50" t="s">
        <v>149</v>
      </c>
      <c r="C17" s="50">
        <v>2210</v>
      </c>
      <c r="D17" s="67">
        <v>66.8</v>
      </c>
      <c r="E17" s="68" t="str">
        <f t="shared" si="0"/>
        <v>Шістдесят шість грн. 80 коп.</v>
      </c>
      <c r="F17" s="69" t="s">
        <v>89</v>
      </c>
      <c r="G17" s="70" t="s">
        <v>150</v>
      </c>
      <c r="H17" s="50"/>
    </row>
    <row r="18" spans="1:8" s="71" customFormat="1" ht="25.5">
      <c r="A18" s="50" t="s">
        <v>143</v>
      </c>
      <c r="B18" s="50" t="s">
        <v>144</v>
      </c>
      <c r="C18" s="50">
        <v>2210</v>
      </c>
      <c r="D18" s="67">
        <v>75</v>
      </c>
      <c r="E18" s="68" t="str">
        <f t="shared" si="0"/>
        <v>Сімдесят п'ять грн. 0 коп.</v>
      </c>
      <c r="F18" s="69" t="s">
        <v>89</v>
      </c>
      <c r="G18" s="70" t="s">
        <v>145</v>
      </c>
      <c r="H18" s="50"/>
    </row>
    <row r="19" spans="1:8" s="71" customFormat="1" ht="38.25">
      <c r="A19" s="50" t="s">
        <v>102</v>
      </c>
      <c r="B19" s="50" t="s">
        <v>90</v>
      </c>
      <c r="C19" s="50">
        <v>2210</v>
      </c>
      <c r="D19" s="67">
        <f>108-57+93.54</f>
        <v>144.54000000000002</v>
      </c>
      <c r="E19" s="68" t="str">
        <f t="shared" si="0"/>
        <v>Сто сорок чотири грн. 54 коп.</v>
      </c>
      <c r="F19" s="69" t="s">
        <v>89</v>
      </c>
      <c r="G19" s="70" t="s">
        <v>3</v>
      </c>
      <c r="H19" s="50"/>
    </row>
    <row r="20" spans="1:8" s="71" customFormat="1" ht="25.5">
      <c r="A20" s="50" t="s">
        <v>131</v>
      </c>
      <c r="B20" s="50" t="s">
        <v>132</v>
      </c>
      <c r="C20" s="50">
        <v>2210</v>
      </c>
      <c r="D20" s="67">
        <v>57</v>
      </c>
      <c r="E20" s="68" t="str">
        <f t="shared" si="0"/>
        <v>П'ятдесят сім грн. 0 коп.</v>
      </c>
      <c r="F20" s="69" t="s">
        <v>89</v>
      </c>
      <c r="G20" s="70" t="s">
        <v>133</v>
      </c>
      <c r="H20" s="50"/>
    </row>
    <row r="21" spans="1:8" s="71" customFormat="1" ht="26.25" customHeight="1">
      <c r="A21" s="50" t="s">
        <v>151</v>
      </c>
      <c r="B21" s="50" t="s">
        <v>152</v>
      </c>
      <c r="C21" s="50">
        <v>2210</v>
      </c>
      <c r="D21" s="67">
        <v>50.69</v>
      </c>
      <c r="E21" s="68" t="str">
        <f t="shared" si="0"/>
        <v>П'ятдесят грн. 69 коп.</v>
      </c>
      <c r="F21" s="69" t="s">
        <v>89</v>
      </c>
      <c r="G21" s="70" t="s">
        <v>150</v>
      </c>
      <c r="H21" s="50"/>
    </row>
    <row r="22" spans="1:8" s="71" customFormat="1" ht="25.5">
      <c r="A22" s="50" t="s">
        <v>103</v>
      </c>
      <c r="B22" s="50" t="s">
        <v>101</v>
      </c>
      <c r="C22" s="50">
        <v>2210</v>
      </c>
      <c r="D22" s="67">
        <f>316-211.03</f>
        <v>104.97</v>
      </c>
      <c r="E22" s="68" t="str">
        <f t="shared" si="0"/>
        <v>Сто чотири грн. 97 коп.</v>
      </c>
      <c r="F22" s="69" t="s">
        <v>89</v>
      </c>
      <c r="G22" s="70" t="s">
        <v>3</v>
      </c>
      <c r="H22" s="50"/>
    </row>
    <row r="23" spans="1:8" s="71" customFormat="1" ht="25.5">
      <c r="A23" s="50" t="s">
        <v>146</v>
      </c>
      <c r="B23" s="50" t="s">
        <v>147</v>
      </c>
      <c r="C23" s="50">
        <v>2210</v>
      </c>
      <c r="D23" s="67">
        <f>164.5+20.04</f>
        <v>184.54</v>
      </c>
      <c r="E23" s="68" t="str">
        <f t="shared" si="0"/>
        <v>Сто вісімдесят чотири грн. 54 коп.</v>
      </c>
      <c r="F23" s="69" t="s">
        <v>89</v>
      </c>
      <c r="G23" s="70" t="s">
        <v>133</v>
      </c>
      <c r="H23" s="50"/>
    </row>
    <row r="24" spans="1:8" s="71" customFormat="1" ht="38.25">
      <c r="A24" s="50" t="s">
        <v>5</v>
      </c>
      <c r="B24" s="72" t="s">
        <v>7</v>
      </c>
      <c r="C24" s="50">
        <v>2240</v>
      </c>
      <c r="D24" s="67">
        <f>540+2008</f>
        <v>2548</v>
      </c>
      <c r="E24" s="68" t="str">
        <f t="shared" si="0"/>
        <v>Дві тисячі п'ятсот сорок вісім грн. 0 коп.</v>
      </c>
      <c r="F24" s="69" t="s">
        <v>89</v>
      </c>
      <c r="G24" s="70" t="s">
        <v>3</v>
      </c>
      <c r="H24" s="50"/>
    </row>
    <row r="25" spans="1:8" s="71" customFormat="1" ht="63.75">
      <c r="A25" s="73" t="s">
        <v>6</v>
      </c>
      <c r="B25" s="72" t="s">
        <v>8</v>
      </c>
      <c r="C25" s="50">
        <v>2240</v>
      </c>
      <c r="D25" s="67">
        <f>8000+16000</f>
        <v>24000</v>
      </c>
      <c r="E25" s="68" t="str">
        <f t="shared" si="0"/>
        <v>Двадцять чотири тисячі грн. 0 коп.</v>
      </c>
      <c r="F25" s="69" t="s">
        <v>89</v>
      </c>
      <c r="G25" s="70" t="s">
        <v>3</v>
      </c>
      <c r="H25" s="69"/>
    </row>
    <row r="26" spans="1:8" s="71" customFormat="1" ht="48">
      <c r="A26" s="73" t="s">
        <v>104</v>
      </c>
      <c r="B26" s="50" t="s">
        <v>11</v>
      </c>
      <c r="C26" s="50">
        <v>2240</v>
      </c>
      <c r="D26" s="67">
        <f>8640+12960</f>
        <v>21600</v>
      </c>
      <c r="E26" s="68" t="str">
        <f t="shared" si="0"/>
        <v>Двадцять одна тисячa шістсот грн. 0 коп.</v>
      </c>
      <c r="F26" s="69" t="s">
        <v>89</v>
      </c>
      <c r="G26" s="70" t="s">
        <v>3</v>
      </c>
      <c r="H26" s="69"/>
    </row>
    <row r="27" spans="1:8" s="71" customFormat="1" ht="51">
      <c r="A27" s="73" t="s">
        <v>156</v>
      </c>
      <c r="B27" s="50" t="s">
        <v>159</v>
      </c>
      <c r="C27" s="50">
        <v>2240</v>
      </c>
      <c r="D27" s="67">
        <f>4000-29.58</f>
        <v>3970.42</v>
      </c>
      <c r="E27" s="68" t="str">
        <f t="shared" si="0"/>
        <v>Три тисячі дев'ятсот сімдесят грн. 42 коп.</v>
      </c>
      <c r="F27" s="69" t="s">
        <v>89</v>
      </c>
      <c r="G27" s="70" t="s">
        <v>155</v>
      </c>
      <c r="H27" s="69" t="s">
        <v>161</v>
      </c>
    </row>
    <row r="28" spans="1:8" s="71" customFormat="1" ht="51">
      <c r="A28" s="50" t="s">
        <v>9</v>
      </c>
      <c r="B28" s="50" t="s">
        <v>10</v>
      </c>
      <c r="C28" s="50">
        <v>2240</v>
      </c>
      <c r="D28" s="67">
        <f>460.8+45</f>
        <v>505.8</v>
      </c>
      <c r="E28" s="68" t="str">
        <f t="shared" si="0"/>
        <v>П'ятсот п'ять грн. 80 коп.</v>
      </c>
      <c r="F28" s="69" t="s">
        <v>89</v>
      </c>
      <c r="G28" s="70" t="s">
        <v>3</v>
      </c>
      <c r="H28" s="50"/>
    </row>
    <row r="29" spans="1:8" s="71" customFormat="1" ht="76.5">
      <c r="A29" s="50" t="s">
        <v>109</v>
      </c>
      <c r="B29" s="50" t="s">
        <v>12</v>
      </c>
      <c r="C29" s="50">
        <v>2240</v>
      </c>
      <c r="D29" s="67">
        <f>7763.7+739.8+2155.58+48+672</f>
        <v>11379.08</v>
      </c>
      <c r="E29" s="68" t="str">
        <f t="shared" si="0"/>
        <v>Одинадцять тисяч триста сімдесят дев'ять грн. 8 коп.</v>
      </c>
      <c r="F29" s="69" t="s">
        <v>89</v>
      </c>
      <c r="G29" s="70" t="s">
        <v>3</v>
      </c>
      <c r="H29" s="50"/>
    </row>
    <row r="30" spans="1:8" s="71" customFormat="1" ht="51">
      <c r="A30" s="50" t="s">
        <v>138</v>
      </c>
      <c r="B30" s="50" t="s">
        <v>139</v>
      </c>
      <c r="C30" s="50">
        <v>2240</v>
      </c>
      <c r="D30" s="67">
        <v>1040</v>
      </c>
      <c r="E30" s="68" t="str">
        <f t="shared" si="0"/>
        <v>Одна тисячa сорок грн. 0 коп.</v>
      </c>
      <c r="F30" s="69" t="s">
        <v>89</v>
      </c>
      <c r="G30" s="70" t="s">
        <v>140</v>
      </c>
      <c r="H30" s="50"/>
    </row>
    <row r="31" spans="1:8" s="71" customFormat="1" ht="63.75">
      <c r="A31" s="50" t="s">
        <v>157</v>
      </c>
      <c r="B31" s="50" t="s">
        <v>158</v>
      </c>
      <c r="C31" s="50">
        <v>2240</v>
      </c>
      <c r="D31" s="67">
        <f>175+29.58</f>
        <v>204.57999999999998</v>
      </c>
      <c r="E31" s="68" t="str">
        <f t="shared" si="0"/>
        <v>Двісті чотири грн. 58 коп.</v>
      </c>
      <c r="F31" s="69" t="s">
        <v>89</v>
      </c>
      <c r="G31" s="70" t="s">
        <v>155</v>
      </c>
      <c r="H31" s="50" t="s">
        <v>162</v>
      </c>
    </row>
    <row r="32" spans="1:8" s="71" customFormat="1" ht="63.75">
      <c r="A32" s="50" t="s">
        <v>110</v>
      </c>
      <c r="B32" s="50" t="s">
        <v>111</v>
      </c>
      <c r="C32" s="50">
        <v>2240</v>
      </c>
      <c r="D32" s="67">
        <v>10800</v>
      </c>
      <c r="E32" s="68" t="str">
        <f t="shared" si="0"/>
        <v>Десять тисяч вісімсот грн. 0 коп.</v>
      </c>
      <c r="F32" s="69" t="s">
        <v>89</v>
      </c>
      <c r="G32" s="70" t="s">
        <v>3</v>
      </c>
      <c r="H32" s="50"/>
    </row>
    <row r="33" spans="1:8" s="71" customFormat="1" ht="29.25" customHeight="1">
      <c r="A33" s="50" t="s">
        <v>112</v>
      </c>
      <c r="B33" s="72" t="s">
        <v>113</v>
      </c>
      <c r="C33" s="50">
        <v>2240</v>
      </c>
      <c r="D33" s="67">
        <v>3600</v>
      </c>
      <c r="E33" s="68" t="str">
        <f t="shared" si="0"/>
        <v>Три тисячі шістсот грн. 0 коп.</v>
      </c>
      <c r="F33" s="69" t="s">
        <v>89</v>
      </c>
      <c r="G33" s="70" t="s">
        <v>3</v>
      </c>
      <c r="H33" s="50"/>
    </row>
    <row r="34" spans="1:8" s="71" customFormat="1" ht="114" customHeight="1">
      <c r="A34" s="50" t="s">
        <v>114</v>
      </c>
      <c r="B34" s="72" t="s">
        <v>91</v>
      </c>
      <c r="C34" s="50">
        <v>2240</v>
      </c>
      <c r="D34" s="67">
        <f>2000+8000+16000+4000</f>
        <v>30000</v>
      </c>
      <c r="E34" s="68" t="str">
        <f t="shared" si="0"/>
        <v>Тридцять тисяч грн. 0 коп.</v>
      </c>
      <c r="F34" s="69" t="s">
        <v>89</v>
      </c>
      <c r="G34" s="70" t="s">
        <v>3</v>
      </c>
      <c r="H34" s="73"/>
    </row>
    <row r="35" spans="1:8" s="71" customFormat="1" ht="68.25">
      <c r="A35" s="50" t="s">
        <v>115</v>
      </c>
      <c r="B35" s="50" t="s">
        <v>117</v>
      </c>
      <c r="C35" s="50">
        <v>2271</v>
      </c>
      <c r="D35" s="67">
        <v>39660</v>
      </c>
      <c r="E35" s="68" t="str">
        <f t="shared" si="0"/>
        <v>Тридцять дев'ять тисяч шістсот шістдесят грн. 0 коп.</v>
      </c>
      <c r="F35" s="69" t="s">
        <v>89</v>
      </c>
      <c r="G35" s="70" t="s">
        <v>3</v>
      </c>
      <c r="H35" s="74" t="s">
        <v>116</v>
      </c>
    </row>
    <row r="36" spans="1:8" s="71" customFormat="1" ht="25.5">
      <c r="A36" s="50" t="s">
        <v>119</v>
      </c>
      <c r="B36" s="50" t="s">
        <v>118</v>
      </c>
      <c r="C36" s="50">
        <v>2272</v>
      </c>
      <c r="D36" s="67">
        <v>3920</v>
      </c>
      <c r="E36" s="68" t="str">
        <f t="shared" si="0"/>
        <v>Три тисячі дев'ятсот двадцять грн. 0 коп.</v>
      </c>
      <c r="F36" s="69" t="s">
        <v>89</v>
      </c>
      <c r="G36" s="70" t="s">
        <v>3</v>
      </c>
      <c r="H36" s="50"/>
    </row>
    <row r="37" spans="1:8" s="71" customFormat="1" ht="29.25" customHeight="1">
      <c r="A37" s="50" t="s">
        <v>121</v>
      </c>
      <c r="B37" s="50" t="s">
        <v>120</v>
      </c>
      <c r="C37" s="50">
        <v>2272</v>
      </c>
      <c r="D37" s="67">
        <v>3380</v>
      </c>
      <c r="E37" s="68" t="str">
        <f t="shared" si="0"/>
        <v>Три тисячі триста вісімдесят грн. 0 коп.</v>
      </c>
      <c r="F37" s="69" t="s">
        <v>89</v>
      </c>
      <c r="G37" s="70" t="s">
        <v>3</v>
      </c>
      <c r="H37" s="50"/>
    </row>
    <row r="38" spans="1:8" s="71" customFormat="1" ht="33" customHeight="1">
      <c r="A38" s="50" t="s">
        <v>129</v>
      </c>
      <c r="B38" s="50" t="s">
        <v>122</v>
      </c>
      <c r="C38" s="50">
        <v>2273</v>
      </c>
      <c r="D38" s="67">
        <v>198070</v>
      </c>
      <c r="E38" s="68" t="str">
        <f t="shared" si="0"/>
        <v>Сто дев'яносто вісім тисяч сімдесят грн. 0 коп.</v>
      </c>
      <c r="F38" s="69" t="s">
        <v>127</v>
      </c>
      <c r="G38" s="70" t="s">
        <v>3</v>
      </c>
      <c r="H38" s="69"/>
    </row>
    <row r="39" spans="1:8" s="71" customFormat="1" ht="55.5" customHeight="1">
      <c r="A39" s="50" t="s">
        <v>128</v>
      </c>
      <c r="B39" s="50" t="s">
        <v>123</v>
      </c>
      <c r="C39" s="50">
        <v>2273</v>
      </c>
      <c r="D39" s="67">
        <v>0</v>
      </c>
      <c r="E39" s="68" t="str">
        <f t="shared" si="0"/>
        <v>Нуль грн. 0 коп.</v>
      </c>
      <c r="F39" s="69" t="s">
        <v>89</v>
      </c>
      <c r="G39" s="70" t="s">
        <v>3</v>
      </c>
      <c r="H39" s="69"/>
    </row>
    <row r="40" spans="1:8" s="71" customFormat="1" ht="67.5" customHeight="1">
      <c r="A40" s="50" t="s">
        <v>136</v>
      </c>
      <c r="B40" s="50" t="s">
        <v>137</v>
      </c>
      <c r="C40" s="50">
        <v>2275</v>
      </c>
      <c r="D40" s="67">
        <v>2494.56</v>
      </c>
      <c r="E40" s="68" t="str">
        <f t="shared" si="0"/>
        <v>Дві тисячі чотириста дев'яносто чотири грн. 56 коп.</v>
      </c>
      <c r="F40" s="69" t="s">
        <v>89</v>
      </c>
      <c r="G40" s="70" t="s">
        <v>3</v>
      </c>
      <c r="H40" s="50"/>
    </row>
    <row r="41" spans="1:8" s="71" customFormat="1" ht="54" customHeight="1">
      <c r="A41" s="50" t="s">
        <v>125</v>
      </c>
      <c r="B41" s="50" t="s">
        <v>124</v>
      </c>
      <c r="C41" s="50">
        <v>2282</v>
      </c>
      <c r="D41" s="67">
        <v>4300</v>
      </c>
      <c r="E41" s="68" t="str">
        <f t="shared" si="0"/>
        <v>Чотири тисячі триста грн. 0 коп.</v>
      </c>
      <c r="F41" s="69" t="s">
        <v>89</v>
      </c>
      <c r="G41" s="70" t="s">
        <v>3</v>
      </c>
      <c r="H41" s="50"/>
    </row>
    <row r="42" spans="1:8" s="71" customFormat="1" ht="72.75" customHeight="1">
      <c r="A42" s="50" t="s">
        <v>126</v>
      </c>
      <c r="B42" s="50" t="s">
        <v>92</v>
      </c>
      <c r="C42" s="50">
        <v>3110</v>
      </c>
      <c r="D42" s="67">
        <v>23000</v>
      </c>
      <c r="E42" s="68" t="str">
        <f t="shared" si="0"/>
        <v>Двадцять три тисячі грн. 0 коп.</v>
      </c>
      <c r="F42" s="69" t="s">
        <v>105</v>
      </c>
      <c r="G42" s="70" t="s">
        <v>3</v>
      </c>
      <c r="H42" s="50"/>
    </row>
    <row r="43" spans="1:4" s="49" customFormat="1" ht="39" customHeight="1">
      <c r="A43" s="65"/>
      <c r="D43" s="66"/>
    </row>
    <row r="44" spans="1:8" s="54" customFormat="1" ht="26.25" customHeight="1">
      <c r="A44" s="126" t="s">
        <v>106</v>
      </c>
      <c r="B44" s="126"/>
      <c r="C44" s="51"/>
      <c r="D44" s="52"/>
      <c r="E44" s="52"/>
      <c r="F44" s="127" t="s">
        <v>107</v>
      </c>
      <c r="G44" s="127"/>
      <c r="H44" s="127"/>
    </row>
    <row r="45" spans="1:8" s="54" customFormat="1" ht="10.5" customHeight="1" hidden="1">
      <c r="A45" s="52"/>
      <c r="B45" s="52"/>
      <c r="C45" s="51"/>
      <c r="D45" s="52"/>
      <c r="E45" s="51"/>
      <c r="F45" s="55"/>
      <c r="G45" s="55"/>
      <c r="H45" s="55"/>
    </row>
    <row r="46" spans="1:8" s="54" customFormat="1" ht="14.25" customHeight="1" hidden="1">
      <c r="A46" s="126" t="s">
        <v>93</v>
      </c>
      <c r="B46" s="126"/>
      <c r="C46" s="51"/>
      <c r="D46" s="52"/>
      <c r="E46" s="52"/>
      <c r="F46" s="127" t="s">
        <v>94</v>
      </c>
      <c r="G46" s="127"/>
      <c r="H46" s="127"/>
    </row>
    <row r="47" spans="1:8" s="54" customFormat="1" ht="5.25" customHeight="1" hidden="1">
      <c r="A47" s="52"/>
      <c r="B47" s="52"/>
      <c r="C47" s="51"/>
      <c r="D47" s="52"/>
      <c r="E47" s="52"/>
      <c r="F47" s="53"/>
      <c r="G47" s="55"/>
      <c r="H47" s="55"/>
    </row>
    <row r="48" spans="1:8" s="54" customFormat="1" ht="15.75" customHeight="1" hidden="1">
      <c r="A48" s="56"/>
      <c r="B48" s="56"/>
      <c r="C48" s="57"/>
      <c r="D48" s="52"/>
      <c r="E48" s="52"/>
      <c r="F48" s="127" t="s">
        <v>95</v>
      </c>
      <c r="G48" s="127"/>
      <c r="H48" s="127"/>
    </row>
    <row r="49" spans="1:8" s="54" customFormat="1" ht="5.25" customHeight="1" hidden="1">
      <c r="A49" s="52"/>
      <c r="B49" s="52"/>
      <c r="C49" s="51"/>
      <c r="D49" s="52"/>
      <c r="E49" s="52"/>
      <c r="F49" s="53"/>
      <c r="G49" s="55"/>
      <c r="H49" s="55"/>
    </row>
    <row r="50" spans="1:8" s="54" customFormat="1" ht="13.5" customHeight="1" hidden="1">
      <c r="A50" s="56"/>
      <c r="B50" s="56"/>
      <c r="C50" s="57"/>
      <c r="D50" s="52"/>
      <c r="E50" s="52"/>
      <c r="F50" s="127" t="s">
        <v>96</v>
      </c>
      <c r="G50" s="127"/>
      <c r="H50" s="127"/>
    </row>
    <row r="51" spans="1:8" s="54" customFormat="1" ht="4.5" customHeight="1" hidden="1">
      <c r="A51" s="56"/>
      <c r="B51" s="56"/>
      <c r="C51" s="57"/>
      <c r="D51" s="58"/>
      <c r="E51" s="58"/>
      <c r="F51" s="53"/>
      <c r="G51" s="55"/>
      <c r="H51" s="55"/>
    </row>
    <row r="52" spans="1:8" s="54" customFormat="1" ht="12.75" customHeight="1" hidden="1">
      <c r="A52" s="59"/>
      <c r="B52" s="56"/>
      <c r="C52" s="57"/>
      <c r="D52" s="52"/>
      <c r="E52" s="52"/>
      <c r="F52" s="127" t="s">
        <v>97</v>
      </c>
      <c r="G52" s="127"/>
      <c r="H52" s="127"/>
    </row>
    <row r="53" spans="1:8" s="54" customFormat="1" ht="15.75" customHeight="1">
      <c r="A53" s="52"/>
      <c r="B53" s="52"/>
      <c r="C53" s="52"/>
      <c r="D53" s="52"/>
      <c r="E53" s="52"/>
      <c r="F53" s="53"/>
      <c r="G53" s="55"/>
      <c r="H53" s="55"/>
    </row>
    <row r="54" spans="1:8" s="54" customFormat="1" ht="21.75" customHeight="1">
      <c r="A54" s="126" t="s">
        <v>98</v>
      </c>
      <c r="B54" s="126"/>
      <c r="C54" s="52" t="s">
        <v>99</v>
      </c>
      <c r="D54" s="52"/>
      <c r="E54" s="52"/>
      <c r="F54" s="127" t="s">
        <v>108</v>
      </c>
      <c r="G54" s="127"/>
      <c r="H54" s="127"/>
    </row>
    <row r="55" spans="1:5" s="54" customFormat="1" ht="15.75">
      <c r="A55" s="56"/>
      <c r="B55" s="56"/>
      <c r="C55" s="57"/>
      <c r="D55" s="56"/>
      <c r="E55" s="56"/>
    </row>
    <row r="56" s="54" customFormat="1" ht="15"/>
    <row r="57" s="54" customFormat="1" ht="1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</sheetData>
  <mergeCells count="14">
    <mergeCell ref="F48:H48"/>
    <mergeCell ref="F50:H50"/>
    <mergeCell ref="F52:H52"/>
    <mergeCell ref="A54:B54"/>
    <mergeCell ref="F54:H54"/>
    <mergeCell ref="D11:E11"/>
    <mergeCell ref="A44:B44"/>
    <mergeCell ref="F44:H44"/>
    <mergeCell ref="A46:B46"/>
    <mergeCell ref="F46:H46"/>
    <mergeCell ref="B6:F6"/>
    <mergeCell ref="B7:F7"/>
    <mergeCell ref="B8:F8"/>
    <mergeCell ref="D10:E10"/>
  </mergeCells>
  <hyperlinks>
    <hyperlink ref="B33" r:id="rId1" display="http://dk21.dovidnyk.info/index.php?rozd=7241"/>
    <hyperlink ref="B24" r:id="rId2" display="http://dk21.dovidnyk.info/index.php?rozd=5031"/>
    <hyperlink ref="B34" r:id="rId3" display="http://dk21.dovidnyk.info/index.php?rozd=79711"/>
    <hyperlink ref="B25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5" r:id="rId5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6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86" t="s">
        <v>20</v>
      </c>
      <c r="B13" s="87"/>
      <c r="C13" s="87"/>
      <c r="D13" s="101" t="s">
        <v>63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70.5" customHeight="1">
      <c r="A16" s="114" t="s">
        <v>64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1</v>
      </c>
      <c r="S16" s="111"/>
      <c r="T16" s="111"/>
      <c r="U16" s="112">
        <v>2913.16</v>
      </c>
      <c r="V16" s="112"/>
      <c r="W16" s="112"/>
      <c r="X16" s="112"/>
      <c r="Y16" s="17">
        <f aca="true" t="shared" si="0" ref="Y16:Y29">R16*U16</f>
        <v>2913.16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7">
        <f>SUM(Y16:Y29)</f>
        <v>2913.16</v>
      </c>
    </row>
    <row r="31" spans="1:25" ht="15.75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7" t="s">
        <v>32</v>
      </c>
    </row>
    <row r="32" spans="1:25" ht="15.75">
      <c r="A32" s="75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Y30</f>
        <v>2913.16</v>
      </c>
    </row>
    <row r="34" spans="1:25" ht="15.75">
      <c r="A34" s="1" t="s">
        <v>27</v>
      </c>
      <c r="J34" s="117" t="str">
        <f>SUMINWORDS(Y32,"грн.","коп.")</f>
        <v>Дві тисячі дев'ятсот тринадцять грн. 16 коп.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23"/>
      <c r="W35" s="82"/>
      <c r="X35" s="82"/>
      <c r="Y35" s="82"/>
    </row>
    <row r="36" ht="18.75" customHeight="1"/>
    <row r="37" spans="1:25" ht="15.75">
      <c r="A37" s="106" t="s">
        <v>28</v>
      </c>
      <c r="B37" s="106"/>
      <c r="C37" s="106"/>
      <c r="D37" s="106"/>
      <c r="E37" s="106"/>
      <c r="F37" s="106"/>
      <c r="G37" s="24"/>
      <c r="H37" s="24"/>
      <c r="I37" s="24"/>
      <c r="J37" s="24"/>
      <c r="K37" s="24"/>
      <c r="L37" s="106" t="s">
        <v>37</v>
      </c>
      <c r="M37" s="106"/>
      <c r="N37" s="106"/>
      <c r="O37" s="106"/>
      <c r="P37" s="106"/>
      <c r="Q37" s="106"/>
      <c r="R37" s="106"/>
      <c r="S37" s="106"/>
      <c r="T37" s="106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5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61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4.75" customHeight="1">
      <c r="A16" s="114" t="s">
        <v>62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1</v>
      </c>
      <c r="S16" s="111"/>
      <c r="T16" s="111"/>
      <c r="U16" s="112">
        <v>1069.81</v>
      </c>
      <c r="V16" s="112"/>
      <c r="W16" s="112"/>
      <c r="X16" s="112"/>
      <c r="Y16" s="17">
        <f aca="true" t="shared" si="0" ref="Y16:Y29">R16*U16</f>
        <v>1069.81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7">
        <f>SUM(Y16:Y29)</f>
        <v>1069.81</v>
      </c>
    </row>
    <row r="31" spans="1:25" ht="15.75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7" t="s">
        <v>32</v>
      </c>
    </row>
    <row r="32" spans="1:25" ht="15.75">
      <c r="A32" s="75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Y30</f>
        <v>1069.81</v>
      </c>
    </row>
    <row r="34" spans="1:25" ht="15.75">
      <c r="A34" s="1" t="s">
        <v>27</v>
      </c>
      <c r="J34" s="117" t="str">
        <f>SUMINWORDS(Y32,"грн.","коп.")</f>
        <v>Одна тисячa шістдесят дев'ять грн. 81 коп.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23"/>
      <c r="W35" s="82"/>
      <c r="X35" s="82"/>
      <c r="Y35" s="82"/>
    </row>
    <row r="36" ht="18.75" customHeight="1"/>
    <row r="37" spans="1:25" ht="15.75">
      <c r="A37" s="106" t="s">
        <v>28</v>
      </c>
      <c r="B37" s="106"/>
      <c r="C37" s="106"/>
      <c r="D37" s="106"/>
      <c r="E37" s="106"/>
      <c r="F37" s="106"/>
      <c r="G37" s="24"/>
      <c r="H37" s="24"/>
      <c r="I37" s="24"/>
      <c r="J37" s="24"/>
      <c r="K37" s="24"/>
      <c r="L37" s="106" t="s">
        <v>37</v>
      </c>
      <c r="M37" s="106"/>
      <c r="N37" s="106"/>
      <c r="O37" s="106"/>
      <c r="P37" s="106"/>
      <c r="Q37" s="106"/>
      <c r="R37" s="106"/>
      <c r="S37" s="106"/>
      <c r="T37" s="106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 t="s">
        <v>60</v>
      </c>
      <c r="P3" s="20"/>
      <c r="Q3" s="19"/>
      <c r="R3" s="19" t="s">
        <v>30</v>
      </c>
      <c r="S3" s="20"/>
      <c r="T3" s="118" t="s">
        <v>59</v>
      </c>
      <c r="U3" s="118"/>
      <c r="V3" s="118"/>
      <c r="W3" s="118"/>
      <c r="X3" s="118"/>
      <c r="Y3" s="118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57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32.25" customHeight="1">
      <c r="A16" s="114" t="s">
        <v>58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24</v>
      </c>
      <c r="S16" s="111"/>
      <c r="T16" s="111"/>
      <c r="U16" s="112">
        <v>0.72</v>
      </c>
      <c r="V16" s="112"/>
      <c r="W16" s="112"/>
      <c r="X16" s="112"/>
      <c r="Y16" s="17">
        <f aca="true" t="shared" si="0" ref="Y16:Y31">R16*U16</f>
        <v>17.28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17.28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17.28</v>
      </c>
    </row>
    <row r="36" spans="1:25" ht="15.75">
      <c r="A36" s="1" t="s">
        <v>27</v>
      </c>
      <c r="J36" s="117" t="str">
        <f>SUMINWORDS(Y34,"грн.","коп.")</f>
        <v>Сімнадцять грн. 28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06" t="s">
        <v>28</v>
      </c>
      <c r="B39" s="106"/>
      <c r="C39" s="106"/>
      <c r="D39" s="106"/>
      <c r="E39" s="106"/>
      <c r="F39" s="106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7">
    <mergeCell ref="T3:Y3"/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65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5869</v>
      </c>
      <c r="V16" s="112"/>
      <c r="W16" s="112"/>
      <c r="X16" s="112"/>
      <c r="Y16" s="17">
        <f aca="true" t="shared" si="0" ref="Y16:Y31">R16*U16</f>
        <v>5869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5869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5869</v>
      </c>
    </row>
    <row r="36" spans="1:25" ht="15.75">
      <c r="A36" s="1" t="s">
        <v>27</v>
      </c>
      <c r="J36" s="117" t="str">
        <f>SUMINWORDS(Y34,"грн.","коп.")</f>
        <v>П'ять тисяч вісімсот шістдесят дев'ять грн. 0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13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52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49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50</v>
      </c>
      <c r="B16" s="91"/>
      <c r="C16" s="92"/>
      <c r="D16" s="104" t="s">
        <v>51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85">
        <v>31</v>
      </c>
      <c r="S16" s="85"/>
      <c r="T16" s="85"/>
      <c r="U16" s="84">
        <v>29.46</v>
      </c>
      <c r="V16" s="84"/>
      <c r="W16" s="84"/>
      <c r="X16" s="84"/>
      <c r="Y16" s="34">
        <f aca="true" t="shared" si="0" ref="Y16:Y26">R16*U16</f>
        <v>913.26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913.26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913.26</v>
      </c>
    </row>
    <row r="31" spans="1:25" ht="16.5">
      <c r="A31" s="1" t="s">
        <v>27</v>
      </c>
      <c r="J31" s="76" t="str">
        <f>SUMINWORDS(Y29,"грн.","коп.")</f>
        <v>Дев'ятсот тринадцять грн. 26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48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1981.51</v>
      </c>
      <c r="V16" s="112"/>
      <c r="W16" s="112"/>
      <c r="X16" s="112"/>
      <c r="Y16" s="17">
        <f aca="true" t="shared" si="0" ref="Y16:Y31">R16*U16</f>
        <v>1981.51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1981.51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1981.51</v>
      </c>
    </row>
    <row r="36" spans="1:25" ht="15.75">
      <c r="A36" s="1" t="s">
        <v>27</v>
      </c>
      <c r="J36" s="117" t="str">
        <f>SUMINWORDS(Y34,"грн.","коп.")</f>
        <v>Одна тисячa дев'ятсот вісімдесят одна грн. 51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86" t="s">
        <v>20</v>
      </c>
      <c r="B13" s="87"/>
      <c r="C13" s="87"/>
      <c r="D13" s="120" t="s">
        <v>68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841.14</v>
      </c>
      <c r="V16" s="112"/>
      <c r="W16" s="112"/>
      <c r="X16" s="112"/>
      <c r="Y16" s="17">
        <f aca="true" t="shared" si="0" ref="Y16:Y31">R16*U16</f>
        <v>841.14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841.14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841.14</v>
      </c>
    </row>
    <row r="35" ht="18" customHeight="1">
      <c r="A35" s="1" t="s">
        <v>66</v>
      </c>
    </row>
    <row r="36" spans="1:25" ht="15" customHeight="1">
      <c r="A36" s="119" t="str">
        <f>SUMINWORDS(Y34,"грн.","коп.")</f>
        <v>Вісімсот сорок одна грн. 14 коп.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3"/>
      <c r="X37" s="83"/>
      <c r="Y37" s="83"/>
    </row>
    <row r="38" ht="14.2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106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56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53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103">
        <v>4</v>
      </c>
      <c r="S16" s="103"/>
      <c r="T16" s="103"/>
      <c r="U16" s="84">
        <v>29.46</v>
      </c>
      <c r="V16" s="84"/>
      <c r="W16" s="84"/>
      <c r="X16" s="84"/>
      <c r="Y16" s="34">
        <f aca="true" t="shared" si="0" ref="Y16:Y26">R16*U16</f>
        <v>117.84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117.84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117.84</v>
      </c>
    </row>
    <row r="31" spans="1:25" ht="16.5">
      <c r="A31" s="1" t="s">
        <v>27</v>
      </c>
      <c r="J31" s="76" t="str">
        <f>SUMINWORDS(Y29,"грн.","коп.")</f>
        <v>Сто сімнадцять грн. 84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2019-07-10T12:34:47Z</cp:lastPrinted>
  <dcterms:created xsi:type="dcterms:W3CDTF">2006-10-31T08:29:53Z</dcterms:created>
  <dcterms:modified xsi:type="dcterms:W3CDTF">2019-07-11T11:01:29Z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