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09,04" sheetId="13" r:id="rId13"/>
  </sheets>
  <definedNames>
    <definedName name="_xlnm.Print_Area" localSheetId="12">'09,04'!$A$1:$H$52</definedName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<sst xmlns="http://schemas.openxmlformats.org/spreadsheetml/2006/main" count="562" uniqueCount="151">
  <si>
    <t>ДК 021:2015 - 50410000-2 "Послуги з ремонту і технічного обслуговування вимірювальних, випробувальних і контрольних приладів"</t>
  </si>
  <si>
    <t>ДК 021:2015 –50530000-9 "Послуги з ремонту та технічного обслуговування техніки"</t>
  </si>
  <si>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</si>
  <si>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</si>
  <si>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</si>
  <si>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</si>
  <si>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</si>
  <si>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</si>
  <si>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</si>
  <si>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</si>
  <si>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</si>
  <si>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</si>
  <si>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</si>
  <si>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</si>
  <si>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</si>
  <si>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</si>
  <si>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</si>
  <si>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</si>
  <si>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</si>
  <si>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</si>
  <si>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</si>
  <si>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</si>
  <si>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</si>
  <si>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</si>
  <si>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</si>
  <si>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</si>
  <si>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</si>
  <si>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</si>
  <si>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</si>
  <si>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</si>
  <si>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</si>
  <si>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</si>
  <si>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</si>
  <si>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</si>
  <si>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</si>
  <si>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</si>
  <si>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</si>
  <si>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</si>
  <si>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</si>
  <si>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</si>
  <si>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</si>
  <si>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</si>
  <si>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</si>
  <si>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</si>
  <si>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</si>
  <si>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</si>
  <si>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</si>
  <si>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</si>
  <si>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</si>
  <si>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</si>
  <si>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</si>
  <si>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</si>
  <si>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</si>
  <si>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</si>
  <si>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</si>
  <si>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</si>
  <si>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</si>
  <si>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</si>
  <si>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</si>
  <si>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</si>
  <si>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</si>
  <si>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</si>
  <si>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</si>
  <si>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</si>
  <si>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</si>
  <si>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</si>
  <si>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</si>
  <si>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</si>
  <si>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</si>
  <si>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</si>
  <si>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</si>
  <si>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</si>
  <si>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</si>
  <si>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</si>
  <si>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</si>
  <si>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</si>
  <si>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</si>
  <si>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без використання електронної системи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</si>
  <si>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</si>
  <si>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</si>
  <si>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</si>
  <si>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</si>
  <si>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</si>
  <si>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</si>
  <si>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М.П.</t>
  </si>
  <si>
    <t>Коди та назви відповідних класифікаторів предмета закупівлі (за наявності)</t>
  </si>
  <si>
    <t>Голова тендерного комітету</t>
  </si>
  <si>
    <t>І.О.Назаренко</t>
  </si>
  <si>
    <t>К.М.Сиротенко</t>
  </si>
  <si>
    <t>Пара, гаряча вода та пов’язана продукція (Теплова енергія)</t>
  </si>
  <si>
    <t>ДК 021:2015 – 09320000-8 "Пара, гаряча вода та пов’язана продукція"</t>
  </si>
  <si>
    <t>Додаток до річного плану закупівель</t>
  </si>
  <si>
    <t>на 2020 рік</t>
  </si>
  <si>
    <t>Січень 2020</t>
  </si>
  <si>
    <t>Послуги з технічного обслуговування установки пожежної сигналізації та оповіщення людей про пожежу</t>
  </si>
  <si>
    <t>Послуги з цілодобового спостереження за установкою пожежної сигналізації з виводом інформації про стан систем на пульт пожежного спостереження</t>
  </si>
  <si>
    <t>Послуги з охорони приміщень</t>
  </si>
  <si>
    <t>Технічне обслуговування  та поточний ремонт електрообладнання</t>
  </si>
  <si>
    <t xml:space="preserve">Послуги з централізованого постачання холодної води </t>
  </si>
  <si>
    <t>ДК 021:2015 –65110000-7 "Розподіл води"</t>
  </si>
  <si>
    <t>Послуги водовідведення</t>
  </si>
  <si>
    <t>ДК 021:2015 –90430000-0 "Послуги з відведення стічних вод"</t>
  </si>
  <si>
    <t>Електрична енергія (Постачання електричної енергії постачальником універсальних послуг)</t>
  </si>
  <si>
    <t>звіт про укладений договір</t>
  </si>
  <si>
    <t>Розподіл електричної енергії (Послуги з компенсації перетікань реактивної електричної енергії)</t>
  </si>
  <si>
    <t>ДК 021:2015 –09310000-5 "Електрична енергія"</t>
  </si>
  <si>
    <t>ДК 021:2015 –65310000-9 "Розподіл електричної енергії"</t>
  </si>
  <si>
    <t>Комунальні послуги з поводження з побутовими відходами</t>
  </si>
  <si>
    <t>ДК 021:2015 – 90510000-5 "Утилізація/видалення сміття та поводження зі сміттям"</t>
  </si>
  <si>
    <t>Послуги з користування абонементною скринькою</t>
  </si>
  <si>
    <t>ДК 021:2015 – 64110000-0 "Поштові послуги"</t>
  </si>
  <si>
    <t>Послуги спеціального зв’язку</t>
  </si>
  <si>
    <t>Послуги телефонного зв'язку</t>
  </si>
  <si>
    <t>ДК 021:2015 – 64210000-1 "Послуги телефонного зв’язку та передачі даних"</t>
  </si>
  <si>
    <t>Послуги з доступу до мережі Інтернет.</t>
  </si>
  <si>
    <t>Послуги підтримки вебсайту</t>
  </si>
  <si>
    <t>ДК 021:2015 – 72410000-7 "Послуги провайдерів"</t>
  </si>
  <si>
    <t>Технічне обслуговування і ремонт офісної техніки (заправка та регенерація картриджів, поточний ремонт та технічне обслуговування офісної техніки)</t>
  </si>
  <si>
    <t>ДК 021:2015 –50310000-1 "Технічне обслуговування і ремонт офісної техніки"</t>
  </si>
  <si>
    <t>Марки та марковані конверти</t>
  </si>
  <si>
    <t>Супроводження програмного забезпечення "Клієнт системи електронного документообігу FossDoc"</t>
  </si>
  <si>
    <t>ДК 021:2015 – 72260000-5 "Послуги, пов'язані з програмним забезпеченням"</t>
  </si>
  <si>
    <t>Бланки (журнал реєстрації запитів соц.правового характеру)</t>
  </si>
  <si>
    <t>ДК 021:2015 – 22820000-4 "Бланки"</t>
  </si>
  <si>
    <t>Лютий 2020</t>
  </si>
  <si>
    <t>ДК 021:2015 – 22410000-7 "Марки"</t>
  </si>
  <si>
    <t>ДК 021:2015 – 79710000-4  "Охоронні послуги"</t>
  </si>
  <si>
    <t>Папір ксероксний А-4</t>
  </si>
  <si>
    <t>ДК 021:2015 – 30190000-7 "Офісне устаткування та приладдя різне"</t>
  </si>
  <si>
    <t>Березень 2020</t>
  </si>
  <si>
    <t>Мило (мило, мило господарче, мило рідке)</t>
  </si>
  <si>
    <t>ДК 021:2015 – 33710000-0 "Парфуми, засоби гігієни та презервативи"</t>
  </si>
  <si>
    <t>ДК 021:2015 – 39830000-9 "Продукція для чищення"</t>
  </si>
  <si>
    <t>Миючі засоби</t>
  </si>
  <si>
    <t>Електролампочки</t>
  </si>
  <si>
    <t>ДК 021:2015 – 31530000-0 "Частини до світильників та освітлювального обладнання"</t>
  </si>
  <si>
    <t>Технічне обслуговування та поточний ремонт системи кондиціювання</t>
  </si>
  <si>
    <t>ДК 021:2015 –50730000-1 "Послуги з ремонту і технічного обслуговування охолоджувальних установок"</t>
  </si>
  <si>
    <t>ДК 021:2015 – 50720000-8  "Послуги з ремонту і технічного обслуговування систем центрального опалення"</t>
  </si>
  <si>
    <t xml:space="preserve">Навчання членів тендерного комітету </t>
  </si>
  <si>
    <t>Періодична перевірка знань посадових осіб з ПТЕТУ і М</t>
  </si>
  <si>
    <t>ДК 021:2015 – 80520000-5 "Навчальні засоби"</t>
  </si>
  <si>
    <t>ДК 021:2015 – 80510000-2"Послуги з професійної підготовки спеціалістів"</t>
  </si>
  <si>
    <t>Послуги з поточного ремонту системи теплопостачання Державного архіву Сумської області за адресою м.Суми,            вул. Садова, 49</t>
  </si>
  <si>
    <t>Сума, що не перевищує 20% суми, визначеної в договорі на закупівлю теплової енергії, укладеному в 2019 році за результатами переговорної процедури закупівлі та продовженому на час проведення процедури закупівлі на початку 2020 року (ч.5ст.36 Закону України.)</t>
  </si>
  <si>
    <t>ДК 021:2015 – 24450000-3 "Агрохімічна продукція"</t>
  </si>
  <si>
    <t>Квітень 2020</t>
  </si>
  <si>
    <t>від «09» квітня 2020 року №12</t>
  </si>
  <si>
    <t>Засіб дезинфікуючий побутовий</t>
  </si>
  <si>
    <t>Перерозподілено кошти у сумі 
47,18 грн.</t>
  </si>
  <si>
    <t>Перерозподілено кошти у сумі 
229,30 грн.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</si>
</sst>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7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187" fontId="34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42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9" fontId="35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87" fontId="3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9" fontId="35" fillId="0" borderId="0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9" fontId="34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187" fontId="23" fillId="0" borderId="11" xfId="0" applyNumberFormat="1" applyFont="1" applyBorder="1" applyAlignment="1">
      <alignment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5031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8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93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4" t="s">
        <v>9</v>
      </c>
      <c r="B13" s="105"/>
      <c r="C13" s="105"/>
      <c r="D13" s="115" t="s">
        <v>54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49.5" customHeight="1">
      <c r="A15" s="91" t="s">
        <v>43</v>
      </c>
      <c r="B15" s="92"/>
      <c r="C15" s="111"/>
      <c r="D15" s="89" t="s">
        <v>10</v>
      </c>
      <c r="E15" s="90"/>
      <c r="F15" s="90"/>
      <c r="G15" s="90"/>
      <c r="H15" s="90"/>
      <c r="I15" s="90"/>
      <c r="J15" s="90"/>
      <c r="K15" s="90"/>
      <c r="L15" s="90"/>
      <c r="M15" s="90"/>
      <c r="N15" s="42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52.5" customHeight="1">
      <c r="A16" s="108" t="s">
        <v>44</v>
      </c>
      <c r="B16" s="109"/>
      <c r="C16" s="110"/>
      <c r="D16" s="118" t="s">
        <v>30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41"/>
      <c r="O16" s="108" t="s">
        <v>28</v>
      </c>
      <c r="P16" s="109"/>
      <c r="Q16" s="110"/>
      <c r="R16" s="117">
        <v>1</v>
      </c>
      <c r="S16" s="117"/>
      <c r="T16" s="117"/>
      <c r="U16" s="102">
        <v>5813.86</v>
      </c>
      <c r="V16" s="102"/>
      <c r="W16" s="102"/>
      <c r="X16" s="102"/>
      <c r="Y16" s="34">
        <f aca="true" t="shared" si="0" ref="Y16:Y26">R16*U16</f>
        <v>5813.86</v>
      </c>
    </row>
    <row r="17" spans="1:37" ht="16.5">
      <c r="A17" s="121"/>
      <c r="B17" s="122"/>
      <c r="C17" s="1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106"/>
      <c r="Q17" s="106"/>
      <c r="R17" s="103"/>
      <c r="S17" s="103"/>
      <c r="T17" s="103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6"/>
      <c r="P18" s="106"/>
      <c r="Q18" s="106"/>
      <c r="R18" s="103"/>
      <c r="S18" s="103"/>
      <c r="T18" s="103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6"/>
      <c r="P19" s="106"/>
      <c r="Q19" s="106"/>
      <c r="R19" s="103"/>
      <c r="S19" s="103"/>
      <c r="T19" s="103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6"/>
      <c r="P20" s="106"/>
      <c r="Q20" s="106"/>
      <c r="R20" s="103"/>
      <c r="S20" s="103"/>
      <c r="T20" s="103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6"/>
      <c r="P21" s="106"/>
      <c r="Q21" s="106"/>
      <c r="R21" s="103"/>
      <c r="S21" s="103"/>
      <c r="T21" s="103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6"/>
      <c r="P22" s="106"/>
      <c r="Q22" s="106"/>
      <c r="R22" s="103"/>
      <c r="S22" s="103"/>
      <c r="T22" s="103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6"/>
      <c r="P23" s="106"/>
      <c r="Q23" s="106"/>
      <c r="R23" s="103"/>
      <c r="S23" s="103"/>
      <c r="T23" s="103"/>
      <c r="U23" s="102"/>
      <c r="V23" s="102"/>
      <c r="W23" s="102"/>
      <c r="X23" s="102"/>
      <c r="Y23" s="34">
        <f t="shared" si="0"/>
        <v>0</v>
      </c>
    </row>
    <row r="24" spans="1:25" ht="16.5">
      <c r="A24" s="108"/>
      <c r="B24" s="109"/>
      <c r="C24" s="11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6"/>
      <c r="P24" s="106"/>
      <c r="Q24" s="106"/>
      <c r="R24" s="103"/>
      <c r="S24" s="103"/>
      <c r="T24" s="103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6"/>
      <c r="P25" s="106"/>
      <c r="Q25" s="106"/>
      <c r="R25" s="103"/>
      <c r="S25" s="103"/>
      <c r="T25" s="103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6"/>
      <c r="P26" s="106"/>
      <c r="Q26" s="106"/>
      <c r="R26" s="103"/>
      <c r="S26" s="103"/>
      <c r="T26" s="103"/>
      <c r="U26" s="102"/>
      <c r="V26" s="102"/>
      <c r="W26" s="102"/>
      <c r="X26" s="102"/>
      <c r="Y26" s="34">
        <f t="shared" si="0"/>
        <v>0</v>
      </c>
    </row>
    <row r="27" spans="1:25" ht="15.75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7">
        <f>SUM(Y16:Y26)</f>
        <v>5813.86</v>
      </c>
    </row>
    <row r="28" spans="1:25" ht="15.75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7" t="s">
        <v>21</v>
      </c>
    </row>
    <row r="29" spans="1:25" ht="15.75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7">
        <f>Y27</f>
        <v>5813.86</v>
      </c>
    </row>
    <row r="31" spans="1:25" ht="16.5">
      <c r="A31" s="1" t="s">
        <v>16</v>
      </c>
      <c r="J31" s="101" t="str">
        <f>SUMINWORDS(Y29,"грн.","коп.")</f>
        <v>П'ять тисяч вісімсот тринадцять грн. 86 коп.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3"/>
      <c r="W32" s="98"/>
      <c r="X32" s="98"/>
      <c r="Y32" s="98"/>
    </row>
    <row r="33" ht="18.75" customHeight="1"/>
    <row r="34" spans="1:25" ht="15.75">
      <c r="A34" s="1" t="s">
        <v>17</v>
      </c>
      <c r="D34" s="24"/>
      <c r="E34" s="24"/>
      <c r="F34" s="24"/>
      <c r="G34" s="24"/>
      <c r="H34" s="24"/>
      <c r="I34" s="24"/>
      <c r="J34" s="120" t="s">
        <v>26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20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93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4" t="s">
        <v>9</v>
      </c>
      <c r="B13" s="105"/>
      <c r="C13" s="105"/>
      <c r="D13" s="115" t="s">
        <v>56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49.5" customHeight="1">
      <c r="A15" s="91" t="s">
        <v>43</v>
      </c>
      <c r="B15" s="92"/>
      <c r="C15" s="111"/>
      <c r="D15" s="89" t="s">
        <v>10</v>
      </c>
      <c r="E15" s="90"/>
      <c r="F15" s="90"/>
      <c r="G15" s="90"/>
      <c r="H15" s="90"/>
      <c r="I15" s="90"/>
      <c r="J15" s="90"/>
      <c r="K15" s="90"/>
      <c r="L15" s="90"/>
      <c r="M15" s="90"/>
      <c r="N15" s="42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52.5" customHeight="1">
      <c r="A16" s="108" t="s">
        <v>44</v>
      </c>
      <c r="B16" s="109"/>
      <c r="C16" s="110"/>
      <c r="D16" s="118" t="s">
        <v>42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41"/>
      <c r="O16" s="106" t="s">
        <v>28</v>
      </c>
      <c r="P16" s="106"/>
      <c r="Q16" s="106"/>
      <c r="R16" s="117">
        <v>3</v>
      </c>
      <c r="S16" s="117"/>
      <c r="T16" s="117"/>
      <c r="U16" s="102">
        <v>29.46</v>
      </c>
      <c r="V16" s="102"/>
      <c r="W16" s="102"/>
      <c r="X16" s="102"/>
      <c r="Y16" s="34">
        <f aca="true" t="shared" si="0" ref="Y16:Y26">R16*U16</f>
        <v>88.38</v>
      </c>
    </row>
    <row r="17" spans="1:37" ht="16.5">
      <c r="A17" s="121"/>
      <c r="B17" s="122"/>
      <c r="C17" s="1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106"/>
      <c r="Q17" s="106"/>
      <c r="R17" s="103"/>
      <c r="S17" s="103"/>
      <c r="T17" s="103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6"/>
      <c r="P18" s="106"/>
      <c r="Q18" s="106"/>
      <c r="R18" s="103"/>
      <c r="S18" s="103"/>
      <c r="T18" s="103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6"/>
      <c r="P19" s="106"/>
      <c r="Q19" s="106"/>
      <c r="R19" s="103"/>
      <c r="S19" s="103"/>
      <c r="T19" s="103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6"/>
      <c r="P20" s="106"/>
      <c r="Q20" s="106"/>
      <c r="R20" s="103"/>
      <c r="S20" s="103"/>
      <c r="T20" s="103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6"/>
      <c r="P21" s="106"/>
      <c r="Q21" s="106"/>
      <c r="R21" s="103"/>
      <c r="S21" s="103"/>
      <c r="T21" s="103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6"/>
      <c r="P22" s="106"/>
      <c r="Q22" s="106"/>
      <c r="R22" s="103"/>
      <c r="S22" s="103"/>
      <c r="T22" s="103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6"/>
      <c r="P23" s="106"/>
      <c r="Q23" s="106"/>
      <c r="R23" s="103"/>
      <c r="S23" s="103"/>
      <c r="T23" s="103"/>
      <c r="U23" s="102"/>
      <c r="V23" s="102"/>
      <c r="W23" s="102"/>
      <c r="X23" s="102"/>
      <c r="Y23" s="34">
        <f t="shared" si="0"/>
        <v>0</v>
      </c>
    </row>
    <row r="24" spans="1:25" ht="16.5">
      <c r="A24" s="108"/>
      <c r="B24" s="109"/>
      <c r="C24" s="11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6"/>
      <c r="P24" s="106"/>
      <c r="Q24" s="106"/>
      <c r="R24" s="103"/>
      <c r="S24" s="103"/>
      <c r="T24" s="103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6"/>
      <c r="P25" s="106"/>
      <c r="Q25" s="106"/>
      <c r="R25" s="103"/>
      <c r="S25" s="103"/>
      <c r="T25" s="103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6"/>
      <c r="P26" s="106"/>
      <c r="Q26" s="106"/>
      <c r="R26" s="103"/>
      <c r="S26" s="103"/>
      <c r="T26" s="103"/>
      <c r="U26" s="102"/>
      <c r="V26" s="102"/>
      <c r="W26" s="102"/>
      <c r="X26" s="102"/>
      <c r="Y26" s="34">
        <f t="shared" si="0"/>
        <v>0</v>
      </c>
    </row>
    <row r="27" spans="1:25" ht="15.75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7">
        <f>SUM(Y16:Y26)</f>
        <v>88.38</v>
      </c>
    </row>
    <row r="28" spans="1:25" ht="15.75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7" t="s">
        <v>21</v>
      </c>
    </row>
    <row r="29" spans="1:25" ht="15.75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7">
        <f>Y27</f>
        <v>88.38</v>
      </c>
    </row>
    <row r="31" spans="1:25" ht="16.5">
      <c r="A31" s="1" t="s">
        <v>16</v>
      </c>
      <c r="J31" s="101" t="str">
        <f>SUMINWORDS(Y29,"грн.","коп.")</f>
        <v>Вісімдесят вісім грн. 38 коп.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3"/>
      <c r="W32" s="98"/>
      <c r="X32" s="98"/>
      <c r="Y32" s="98"/>
    </row>
    <row r="33" ht="18.75" customHeight="1"/>
    <row r="34" spans="1:25" ht="15.75">
      <c r="A34" s="1" t="s">
        <v>17</v>
      </c>
      <c r="D34" s="24"/>
      <c r="E34" s="24"/>
      <c r="F34" s="24"/>
      <c r="G34" s="24"/>
      <c r="H34" s="24"/>
      <c r="I34" s="24"/>
      <c r="J34" s="120" t="s">
        <v>26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1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93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60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4" t="s">
        <v>9</v>
      </c>
      <c r="B13" s="105"/>
      <c r="C13" s="10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49.5" customHeight="1">
      <c r="A15" s="91" t="s">
        <v>43</v>
      </c>
      <c r="B15" s="92"/>
      <c r="C15" s="111"/>
      <c r="D15" s="89" t="s">
        <v>10</v>
      </c>
      <c r="E15" s="90"/>
      <c r="F15" s="90"/>
      <c r="G15" s="90"/>
      <c r="H15" s="90"/>
      <c r="I15" s="90"/>
      <c r="J15" s="90"/>
      <c r="K15" s="90"/>
      <c r="L15" s="90"/>
      <c r="M15" s="90"/>
      <c r="N15" s="42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41.25" customHeight="1">
      <c r="A16" s="108" t="s">
        <v>44</v>
      </c>
      <c r="B16" s="109"/>
      <c r="C16" s="110"/>
      <c r="D16" s="118" t="s">
        <v>61</v>
      </c>
      <c r="E16" s="119"/>
      <c r="F16" s="119"/>
      <c r="G16" s="119"/>
      <c r="H16" s="119"/>
      <c r="I16" s="119"/>
      <c r="J16" s="119"/>
      <c r="K16" s="119"/>
      <c r="L16" s="119"/>
      <c r="M16" s="119"/>
      <c r="N16" s="41"/>
      <c r="O16" s="106" t="s">
        <v>58</v>
      </c>
      <c r="P16" s="106"/>
      <c r="Q16" s="106"/>
      <c r="R16" s="117"/>
      <c r="S16" s="117"/>
      <c r="T16" s="117"/>
      <c r="U16" s="102">
        <v>5</v>
      </c>
      <c r="V16" s="102"/>
      <c r="W16" s="102"/>
      <c r="X16" s="102"/>
      <c r="Y16" s="34">
        <f aca="true" t="shared" si="0" ref="Y16:Y26">R16*U16</f>
        <v>0</v>
      </c>
    </row>
    <row r="17" spans="1:37" ht="16.5">
      <c r="A17" s="121"/>
      <c r="B17" s="122"/>
      <c r="C17" s="1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106"/>
      <c r="Q17" s="106"/>
      <c r="R17" s="103"/>
      <c r="S17" s="103"/>
      <c r="T17" s="103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59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6"/>
      <c r="P18" s="106"/>
      <c r="Q18" s="106"/>
      <c r="R18" s="103"/>
      <c r="S18" s="103"/>
      <c r="T18" s="103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6"/>
      <c r="P19" s="106"/>
      <c r="Q19" s="106"/>
      <c r="R19" s="103"/>
      <c r="S19" s="103"/>
      <c r="T19" s="103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6"/>
      <c r="P20" s="106"/>
      <c r="Q20" s="106"/>
      <c r="R20" s="103"/>
      <c r="S20" s="103"/>
      <c r="T20" s="103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6"/>
      <c r="P21" s="106"/>
      <c r="Q21" s="106"/>
      <c r="R21" s="103"/>
      <c r="S21" s="103"/>
      <c r="T21" s="103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6"/>
      <c r="P22" s="106"/>
      <c r="Q22" s="106"/>
      <c r="R22" s="103"/>
      <c r="S22" s="103"/>
      <c r="T22" s="103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6"/>
      <c r="P23" s="106"/>
      <c r="Q23" s="106"/>
      <c r="R23" s="103"/>
      <c r="S23" s="103"/>
      <c r="T23" s="103"/>
      <c r="U23" s="102"/>
      <c r="V23" s="102"/>
      <c r="W23" s="102"/>
      <c r="X23" s="102"/>
      <c r="Y23" s="34">
        <f t="shared" si="0"/>
        <v>0</v>
      </c>
    </row>
    <row r="24" spans="1:25" ht="16.5">
      <c r="A24" s="108"/>
      <c r="B24" s="109"/>
      <c r="C24" s="11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6"/>
      <c r="P24" s="106"/>
      <c r="Q24" s="106"/>
      <c r="R24" s="103"/>
      <c r="S24" s="103"/>
      <c r="T24" s="103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6"/>
      <c r="P25" s="106"/>
      <c r="Q25" s="106"/>
      <c r="R25" s="103"/>
      <c r="S25" s="103"/>
      <c r="T25" s="103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6"/>
      <c r="P26" s="106"/>
      <c r="Q26" s="106"/>
      <c r="R26" s="103"/>
      <c r="S26" s="103"/>
      <c r="T26" s="103"/>
      <c r="U26" s="102"/>
      <c r="V26" s="102"/>
      <c r="W26" s="102"/>
      <c r="X26" s="102"/>
      <c r="Y26" s="34">
        <f t="shared" si="0"/>
        <v>0</v>
      </c>
    </row>
    <row r="27" spans="1:25" ht="15.75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7">
        <f>SUM(Y16:Y26)</f>
        <v>0</v>
      </c>
    </row>
    <row r="28" spans="1:25" ht="15.75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7" t="s">
        <v>21</v>
      </c>
    </row>
    <row r="29" spans="1:25" ht="15.75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7">
        <f>Y27</f>
        <v>0</v>
      </c>
    </row>
    <row r="31" spans="1:25" ht="16.5">
      <c r="A31" s="1" t="s">
        <v>16</v>
      </c>
      <c r="J31" s="101" t="str">
        <f>SUMINWORDS(Y29,"грн.","коп.")</f>
        <v>Нуль грн. 0 коп.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3"/>
      <c r="W32" s="98"/>
      <c r="X32" s="98"/>
      <c r="Y32" s="98"/>
    </row>
    <row r="33" ht="18.75" customHeight="1"/>
    <row r="34" spans="1:25" ht="15.75">
      <c r="A34" s="1" t="s">
        <v>17</v>
      </c>
      <c r="D34" s="24"/>
      <c r="E34" s="24"/>
      <c r="F34" s="24"/>
      <c r="G34" s="24"/>
      <c r="H34" s="24"/>
      <c r="I34" s="24"/>
      <c r="J34" s="120" t="s">
        <v>26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2</v>
      </c>
      <c r="H3" s="112"/>
      <c r="I3" s="112"/>
      <c r="J3" s="18"/>
      <c r="K3" s="22" t="s">
        <v>8</v>
      </c>
      <c r="L3" s="22"/>
      <c r="M3" s="19" t="s">
        <v>19</v>
      </c>
      <c r="N3" s="19"/>
      <c r="O3" s="136" t="s">
        <v>66</v>
      </c>
      <c r="P3" s="136"/>
      <c r="Q3" s="19"/>
      <c r="R3" s="19" t="s">
        <v>19</v>
      </c>
      <c r="S3" s="136" t="s">
        <v>62</v>
      </c>
      <c r="T3" s="136"/>
      <c r="U3" s="136"/>
      <c r="V3" s="136"/>
      <c r="W3" s="136"/>
      <c r="X3" s="136"/>
      <c r="Y3" s="136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93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60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4" t="s">
        <v>9</v>
      </c>
      <c r="B13" s="105"/>
      <c r="C13" s="105"/>
      <c r="D13" s="115" t="s">
        <v>64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49.5" customHeight="1">
      <c r="A15" s="91" t="s">
        <v>43</v>
      </c>
      <c r="B15" s="92"/>
      <c r="C15" s="111"/>
      <c r="D15" s="89" t="s">
        <v>10</v>
      </c>
      <c r="E15" s="90"/>
      <c r="F15" s="90"/>
      <c r="G15" s="90"/>
      <c r="H15" s="90"/>
      <c r="I15" s="90"/>
      <c r="J15" s="90"/>
      <c r="K15" s="90"/>
      <c r="L15" s="90"/>
      <c r="M15" s="90"/>
      <c r="N15" s="42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41.25" customHeight="1">
      <c r="A16" s="108" t="s">
        <v>44</v>
      </c>
      <c r="B16" s="109"/>
      <c r="C16" s="110"/>
      <c r="D16" s="118" t="s">
        <v>63</v>
      </c>
      <c r="E16" s="119"/>
      <c r="F16" s="119"/>
      <c r="G16" s="119"/>
      <c r="H16" s="119"/>
      <c r="I16" s="119"/>
      <c r="J16" s="119"/>
      <c r="K16" s="119"/>
      <c r="L16" s="119"/>
      <c r="M16" s="119"/>
      <c r="N16" s="41"/>
      <c r="O16" s="106" t="s">
        <v>65</v>
      </c>
      <c r="P16" s="106"/>
      <c r="Q16" s="106"/>
      <c r="R16" s="103">
        <v>1.1</v>
      </c>
      <c r="S16" s="103"/>
      <c r="T16" s="103"/>
      <c r="U16" s="102">
        <v>6000</v>
      </c>
      <c r="V16" s="102"/>
      <c r="W16" s="102"/>
      <c r="X16" s="102"/>
      <c r="Y16" s="34">
        <f aca="true" t="shared" si="0" ref="Y16:Y26">R16*U16</f>
        <v>6600.000000000001</v>
      </c>
    </row>
    <row r="17" spans="1:37" ht="16.5">
      <c r="A17" s="121"/>
      <c r="B17" s="122"/>
      <c r="C17" s="1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106"/>
      <c r="Q17" s="106"/>
      <c r="R17" s="103"/>
      <c r="S17" s="103"/>
      <c r="T17" s="103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59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6"/>
      <c r="P18" s="106"/>
      <c r="Q18" s="106"/>
      <c r="R18" s="103"/>
      <c r="S18" s="103"/>
      <c r="T18" s="103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6"/>
      <c r="P19" s="106"/>
      <c r="Q19" s="106"/>
      <c r="R19" s="103"/>
      <c r="S19" s="103"/>
      <c r="T19" s="103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6"/>
      <c r="P20" s="106"/>
      <c r="Q20" s="106"/>
      <c r="R20" s="103"/>
      <c r="S20" s="103"/>
      <c r="T20" s="103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6"/>
      <c r="P21" s="106"/>
      <c r="Q21" s="106"/>
      <c r="R21" s="103"/>
      <c r="S21" s="103"/>
      <c r="T21" s="103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6"/>
      <c r="P22" s="106"/>
      <c r="Q22" s="106"/>
      <c r="R22" s="103"/>
      <c r="S22" s="103"/>
      <c r="T22" s="103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6"/>
      <c r="P23" s="106"/>
      <c r="Q23" s="106"/>
      <c r="R23" s="103"/>
      <c r="S23" s="103"/>
      <c r="T23" s="103"/>
      <c r="U23" s="102"/>
      <c r="V23" s="102"/>
      <c r="W23" s="102"/>
      <c r="X23" s="102"/>
      <c r="Y23" s="34">
        <f t="shared" si="0"/>
        <v>0</v>
      </c>
    </row>
    <row r="24" spans="1:25" ht="16.5">
      <c r="A24" s="108"/>
      <c r="B24" s="109"/>
      <c r="C24" s="11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6"/>
      <c r="P24" s="106"/>
      <c r="Q24" s="106"/>
      <c r="R24" s="103"/>
      <c r="S24" s="103"/>
      <c r="T24" s="103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6"/>
      <c r="P25" s="106"/>
      <c r="Q25" s="106"/>
      <c r="R25" s="103"/>
      <c r="S25" s="103"/>
      <c r="T25" s="103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6"/>
      <c r="P26" s="106"/>
      <c r="Q26" s="106"/>
      <c r="R26" s="103"/>
      <c r="S26" s="103"/>
      <c r="T26" s="103"/>
      <c r="U26" s="102"/>
      <c r="V26" s="102"/>
      <c r="W26" s="102"/>
      <c r="X26" s="102"/>
      <c r="Y26" s="34">
        <f t="shared" si="0"/>
        <v>0</v>
      </c>
    </row>
    <row r="27" spans="1:25" ht="15.75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7">
        <f>SUM(Y16:Y26)</f>
        <v>6600.000000000001</v>
      </c>
    </row>
    <row r="28" spans="1:25" ht="15.75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7" t="s">
        <v>21</v>
      </c>
    </row>
    <row r="29" spans="1:25" ht="15.75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7">
        <f>Y27</f>
        <v>6600.000000000001</v>
      </c>
    </row>
    <row r="31" spans="1:25" ht="16.5">
      <c r="A31" s="1" t="s">
        <v>16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" customHeight="1">
      <c r="A32" s="133" t="str">
        <f>SUMINWORDS(Y29,"грн.","коп.")</f>
        <v>Шість тисяч шістсот грн. 0 коп.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ht="18.75" customHeight="1"/>
    <row r="34" spans="1:25" ht="15.75">
      <c r="A34" s="1" t="s">
        <v>17</v>
      </c>
      <c r="D34" s="24"/>
      <c r="E34" s="24"/>
      <c r="F34" s="24"/>
      <c r="G34" s="24"/>
      <c r="H34" s="24"/>
      <c r="I34" s="24"/>
      <c r="J34" s="120" t="s">
        <v>26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24"/>
      <c r="V34" s="24"/>
      <c r="W34" s="24"/>
      <c r="X34" s="24"/>
      <c r="Y34" s="24"/>
    </row>
  </sheetData>
  <sheetProtection/>
  <mergeCells count="61"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O19:Q19"/>
    <mergeCell ref="O20:Q20"/>
    <mergeCell ref="O15:Q15"/>
    <mergeCell ref="O18:Q18"/>
    <mergeCell ref="O16:Q16"/>
    <mergeCell ref="O17:Q17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S3:Y3"/>
    <mergeCell ref="O3:P3"/>
    <mergeCell ref="E5:P5"/>
    <mergeCell ref="C6:P6"/>
    <mergeCell ref="G3:I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selection activeCell="H19" sqref="H19"/>
    </sheetView>
  </sheetViews>
  <sheetFormatPr defaultColWidth="9.33203125" defaultRowHeight="12.75"/>
  <cols>
    <col min="1" max="1" width="38" style="48" customWidth="1"/>
    <col min="2" max="2" width="35.5" style="48" customWidth="1"/>
    <col min="3" max="3" width="17.66015625" style="48" customWidth="1"/>
    <col min="4" max="4" width="18" style="48" customWidth="1"/>
    <col min="5" max="5" width="23.83203125" style="48" customWidth="1"/>
    <col min="6" max="6" width="19" style="48" customWidth="1"/>
    <col min="7" max="7" width="18.33203125" style="48" customWidth="1"/>
    <col min="8" max="8" width="17" style="48" customWidth="1"/>
    <col min="9" max="16384" width="9.33203125" style="48" customWidth="1"/>
  </cols>
  <sheetData>
    <row r="1" s="59" customFormat="1" ht="12.75">
      <c r="F1" s="59" t="s">
        <v>67</v>
      </c>
    </row>
    <row r="2" s="59" customFormat="1" ht="12.75">
      <c r="F2" s="59" t="s">
        <v>68</v>
      </c>
    </row>
    <row r="3" s="59" customFormat="1" ht="12.75">
      <c r="F3" s="59" t="s">
        <v>69</v>
      </c>
    </row>
    <row r="4" s="59" customFormat="1" ht="12.75">
      <c r="F4" s="59" t="s">
        <v>147</v>
      </c>
    </row>
    <row r="5" s="59" customFormat="1" ht="6.75" customHeight="1"/>
    <row r="6" spans="2:6" s="59" customFormat="1" ht="12.75">
      <c r="B6" s="137" t="s">
        <v>91</v>
      </c>
      <c r="C6" s="137"/>
      <c r="D6" s="137"/>
      <c r="E6" s="137"/>
      <c r="F6" s="137"/>
    </row>
    <row r="7" spans="2:6" s="59" customFormat="1" ht="12.75">
      <c r="B7" s="137" t="s">
        <v>70</v>
      </c>
      <c r="C7" s="137"/>
      <c r="D7" s="137"/>
      <c r="E7" s="137"/>
      <c r="F7" s="137"/>
    </row>
    <row r="8" spans="2:6" s="59" customFormat="1" ht="12.75">
      <c r="B8" s="137" t="s">
        <v>92</v>
      </c>
      <c r="C8" s="137"/>
      <c r="D8" s="137"/>
      <c r="E8" s="137"/>
      <c r="F8" s="137"/>
    </row>
    <row r="9" s="59" customFormat="1" ht="7.5" customHeight="1" hidden="1"/>
    <row r="10" spans="1:8" s="59" customFormat="1" ht="48.75" customHeight="1">
      <c r="A10" s="60" t="s">
        <v>71</v>
      </c>
      <c r="B10" s="60" t="s">
        <v>85</v>
      </c>
      <c r="C10" s="60" t="s">
        <v>72</v>
      </c>
      <c r="D10" s="138" t="s">
        <v>73</v>
      </c>
      <c r="E10" s="138"/>
      <c r="F10" s="60" t="s">
        <v>74</v>
      </c>
      <c r="G10" s="60" t="s">
        <v>75</v>
      </c>
      <c r="H10" s="61" t="s">
        <v>76</v>
      </c>
    </row>
    <row r="11" spans="1:8" s="63" customFormat="1" ht="12.75">
      <c r="A11" s="62">
        <v>1</v>
      </c>
      <c r="B11" s="62">
        <v>2</v>
      </c>
      <c r="C11" s="62">
        <v>3</v>
      </c>
      <c r="D11" s="139">
        <v>4</v>
      </c>
      <c r="E11" s="139"/>
      <c r="F11" s="62">
        <v>5</v>
      </c>
      <c r="G11" s="62">
        <v>6</v>
      </c>
      <c r="H11" s="62">
        <v>7</v>
      </c>
    </row>
    <row r="12" spans="1:8" s="63" customFormat="1" ht="36">
      <c r="A12" s="72" t="s">
        <v>119</v>
      </c>
      <c r="B12" s="49" t="s">
        <v>125</v>
      </c>
      <c r="C12" s="49">
        <v>2210</v>
      </c>
      <c r="D12" s="83">
        <f>2000-260.1+5000</f>
        <v>6739.9</v>
      </c>
      <c r="E12" s="67" t="str">
        <f aca="true" t="shared" si="0" ref="E12:E39">SUMINWORDS(D12,"грн.","коп.")</f>
        <v>Шість тисяч сімсот тридцять дев'ять грн. 90 коп.</v>
      </c>
      <c r="F12" s="68" t="s">
        <v>77</v>
      </c>
      <c r="G12" s="69" t="s">
        <v>93</v>
      </c>
      <c r="H12" s="82"/>
    </row>
    <row r="13" spans="1:8" s="63" customFormat="1" ht="25.5">
      <c r="A13" s="72" t="s">
        <v>148</v>
      </c>
      <c r="B13" s="49" t="s">
        <v>145</v>
      </c>
      <c r="C13" s="49">
        <v>2210</v>
      </c>
      <c r="D13" s="66">
        <v>276.48</v>
      </c>
      <c r="E13" s="67" t="str">
        <f t="shared" si="0"/>
        <v>Двісті сімдесят шість грн. 48 коп.</v>
      </c>
      <c r="F13" s="68" t="s">
        <v>77</v>
      </c>
      <c r="G13" s="69" t="s">
        <v>146</v>
      </c>
      <c r="H13" s="82"/>
    </row>
    <row r="14" spans="1:8" s="63" customFormat="1" ht="24">
      <c r="A14" s="80" t="s">
        <v>122</v>
      </c>
      <c r="B14" s="49" t="s">
        <v>123</v>
      </c>
      <c r="C14" s="49">
        <v>2210</v>
      </c>
      <c r="D14" s="83">
        <v>260.1</v>
      </c>
      <c r="E14" s="67" t="str">
        <f t="shared" si="0"/>
        <v>Двісті шістдесят грн. 10 коп.</v>
      </c>
      <c r="F14" s="68" t="s">
        <v>77</v>
      </c>
      <c r="G14" s="69" t="s">
        <v>124</v>
      </c>
      <c r="H14" s="62"/>
    </row>
    <row r="15" spans="1:8" s="88" customFormat="1" ht="25.5">
      <c r="A15" s="80" t="s">
        <v>127</v>
      </c>
      <c r="B15" s="49" t="s">
        <v>128</v>
      </c>
      <c r="C15" s="49">
        <v>2210</v>
      </c>
      <c r="D15" s="83">
        <v>900</v>
      </c>
      <c r="E15" s="67" t="str">
        <f t="shared" si="0"/>
        <v>Дев'ятсот грн. 0 коп.</v>
      </c>
      <c r="F15" s="68" t="s">
        <v>77</v>
      </c>
      <c r="G15" s="69" t="s">
        <v>129</v>
      </c>
      <c r="H15" s="62"/>
    </row>
    <row r="16" spans="1:8" s="88" customFormat="1" ht="38.25">
      <c r="A16" s="80" t="s">
        <v>134</v>
      </c>
      <c r="B16" s="49" t="s">
        <v>135</v>
      </c>
      <c r="C16" s="49">
        <v>2210</v>
      </c>
      <c r="D16" s="83">
        <v>450</v>
      </c>
      <c r="E16" s="67" t="str">
        <f t="shared" si="0"/>
        <v>Чотириста п'ятдесят грн. 0 коп.</v>
      </c>
      <c r="F16" s="68" t="s">
        <v>77</v>
      </c>
      <c r="G16" s="69" t="s">
        <v>129</v>
      </c>
      <c r="H16" s="62"/>
    </row>
    <row r="17" spans="1:8" s="88" customFormat="1" ht="38.25">
      <c r="A17" s="80" t="s">
        <v>130</v>
      </c>
      <c r="B17" s="49" t="s">
        <v>131</v>
      </c>
      <c r="C17" s="49">
        <v>2210</v>
      </c>
      <c r="D17" s="83">
        <f>281.06-47.18</f>
        <v>233.88</v>
      </c>
      <c r="E17" s="67" t="str">
        <f t="shared" si="0"/>
        <v>Двісті тридцять три грн. 88 коп.</v>
      </c>
      <c r="F17" s="68" t="s">
        <v>77</v>
      </c>
      <c r="G17" s="69" t="s">
        <v>129</v>
      </c>
      <c r="H17" s="82" t="s">
        <v>149</v>
      </c>
    </row>
    <row r="18" spans="1:8" s="88" customFormat="1" ht="33.75">
      <c r="A18" s="80" t="s">
        <v>133</v>
      </c>
      <c r="B18" s="49" t="s">
        <v>132</v>
      </c>
      <c r="C18" s="49">
        <v>2210</v>
      </c>
      <c r="D18" s="83">
        <f>372-229.3</f>
        <v>142.7</v>
      </c>
      <c r="E18" s="67" t="str">
        <f t="shared" si="0"/>
        <v>Сто сорок дві грн. 70 коп.</v>
      </c>
      <c r="F18" s="68" t="s">
        <v>77</v>
      </c>
      <c r="G18" s="69" t="s">
        <v>129</v>
      </c>
      <c r="H18" s="82" t="s">
        <v>150</v>
      </c>
    </row>
    <row r="19" spans="1:8" s="63" customFormat="1" ht="48">
      <c r="A19" s="80" t="s">
        <v>117</v>
      </c>
      <c r="B19" s="49" t="s">
        <v>118</v>
      </c>
      <c r="C19" s="49">
        <v>2240</v>
      </c>
      <c r="D19" s="66">
        <f>870-20+1900</f>
        <v>2750</v>
      </c>
      <c r="E19" s="67" t="str">
        <f t="shared" si="0"/>
        <v>Дві тисячі сімсот п'ятдесят грн. 0 коп.</v>
      </c>
      <c r="F19" s="68" t="s">
        <v>77</v>
      </c>
      <c r="G19" s="69" t="s">
        <v>93</v>
      </c>
      <c r="H19" s="81"/>
    </row>
    <row r="20" spans="1:8" s="70" customFormat="1" ht="68.25" customHeight="1">
      <c r="A20" s="72" t="s">
        <v>94</v>
      </c>
      <c r="B20" s="71" t="s">
        <v>0</v>
      </c>
      <c r="C20" s="49">
        <v>2240</v>
      </c>
      <c r="D20" s="66">
        <f>2000*12</f>
        <v>24000</v>
      </c>
      <c r="E20" s="67" t="str">
        <f t="shared" si="0"/>
        <v>Двадцять чотири тисячі грн. 0 коп.</v>
      </c>
      <c r="F20" s="68" t="s">
        <v>77</v>
      </c>
      <c r="G20" s="69" t="s">
        <v>93</v>
      </c>
      <c r="H20" s="49"/>
    </row>
    <row r="21" spans="1:8" s="70" customFormat="1" ht="45" customHeight="1">
      <c r="A21" s="72" t="s">
        <v>97</v>
      </c>
      <c r="B21" s="49" t="s">
        <v>1</v>
      </c>
      <c r="C21" s="49">
        <v>2240</v>
      </c>
      <c r="D21" s="66">
        <f>2376*12</f>
        <v>28512</v>
      </c>
      <c r="E21" s="67" t="str">
        <f t="shared" si="0"/>
        <v>Двадцять вісім тисяч п'ятсот дванадцять грн. 0 коп.</v>
      </c>
      <c r="F21" s="68" t="s">
        <v>77</v>
      </c>
      <c r="G21" s="69" t="s">
        <v>93</v>
      </c>
      <c r="H21" s="49"/>
    </row>
    <row r="22" spans="1:8" s="70" customFormat="1" ht="54.75" customHeight="1">
      <c r="A22" s="72" t="s">
        <v>143</v>
      </c>
      <c r="B22" s="49" t="s">
        <v>138</v>
      </c>
      <c r="C22" s="49">
        <v>2240</v>
      </c>
      <c r="D22" s="66">
        <v>10000</v>
      </c>
      <c r="E22" s="67" t="str">
        <f t="shared" si="0"/>
        <v>Десять тисяч грн. 0 коп.</v>
      </c>
      <c r="F22" s="68" t="s">
        <v>77</v>
      </c>
      <c r="G22" s="69" t="s">
        <v>129</v>
      </c>
      <c r="H22" s="49"/>
    </row>
    <row r="23" spans="1:8" s="70" customFormat="1" ht="51">
      <c r="A23" s="72" t="s">
        <v>136</v>
      </c>
      <c r="B23" s="49" t="s">
        <v>137</v>
      </c>
      <c r="C23" s="49">
        <v>2240</v>
      </c>
      <c r="D23" s="66">
        <v>950</v>
      </c>
      <c r="E23" s="67" t="str">
        <f t="shared" si="0"/>
        <v>Дев'ятсот п'ятдесят грн. 0 коп.</v>
      </c>
      <c r="F23" s="68" t="s">
        <v>77</v>
      </c>
      <c r="G23" s="69" t="s">
        <v>129</v>
      </c>
      <c r="H23" s="49"/>
    </row>
    <row r="24" spans="1:8" s="70" customFormat="1" ht="38.25">
      <c r="A24" s="72" t="s">
        <v>112</v>
      </c>
      <c r="B24" s="49" t="s">
        <v>113</v>
      </c>
      <c r="C24" s="49">
        <v>2240</v>
      </c>
      <c r="D24" s="66">
        <f>377.88+8592.12</f>
        <v>8970</v>
      </c>
      <c r="E24" s="67" t="str">
        <f t="shared" si="0"/>
        <v>Вісім тисяч дев'ятсот сімдесят грн. 0 коп.</v>
      </c>
      <c r="F24" s="68" t="s">
        <v>77</v>
      </c>
      <c r="G24" s="69" t="s">
        <v>93</v>
      </c>
      <c r="H24" s="49"/>
    </row>
    <row r="25" spans="1:8" s="70" customFormat="1" ht="25.5">
      <c r="A25" s="72" t="s">
        <v>109</v>
      </c>
      <c r="B25" s="49" t="s">
        <v>110</v>
      </c>
      <c r="C25" s="49">
        <v>2240</v>
      </c>
      <c r="D25" s="66">
        <f>36*12</f>
        <v>432</v>
      </c>
      <c r="E25" s="67" t="str">
        <f t="shared" si="0"/>
        <v>Чотириста тридцять дві грн. 0 коп.</v>
      </c>
      <c r="F25" s="68" t="s">
        <v>77</v>
      </c>
      <c r="G25" s="69" t="s">
        <v>93</v>
      </c>
      <c r="H25" s="49"/>
    </row>
    <row r="26" spans="1:8" s="70" customFormat="1" ht="25.5">
      <c r="A26" s="72" t="s">
        <v>111</v>
      </c>
      <c r="B26" s="49" t="s">
        <v>110</v>
      </c>
      <c r="C26" s="49">
        <v>2240</v>
      </c>
      <c r="D26" s="66">
        <f>40+20</f>
        <v>60</v>
      </c>
      <c r="E26" s="67" t="str">
        <f t="shared" si="0"/>
        <v>Шістдесят грн. 0 коп.</v>
      </c>
      <c r="F26" s="68" t="s">
        <v>77</v>
      </c>
      <c r="G26" s="69" t="s">
        <v>93</v>
      </c>
      <c r="H26" s="49"/>
    </row>
    <row r="27" spans="1:8" s="70" customFormat="1" ht="41.25" customHeight="1">
      <c r="A27" s="72" t="s">
        <v>120</v>
      </c>
      <c r="B27" s="49" t="s">
        <v>121</v>
      </c>
      <c r="C27" s="49">
        <v>2240</v>
      </c>
      <c r="D27" s="66">
        <v>6000</v>
      </c>
      <c r="E27" s="67" t="str">
        <f t="shared" si="0"/>
        <v>Шість тисяч грн. 0 коп.</v>
      </c>
      <c r="F27" s="68" t="s">
        <v>77</v>
      </c>
      <c r="G27" s="69" t="s">
        <v>93</v>
      </c>
      <c r="H27" s="49"/>
    </row>
    <row r="28" spans="1:8" s="70" customFormat="1" ht="108" customHeight="1">
      <c r="A28" s="72" t="s">
        <v>114</v>
      </c>
      <c r="B28" s="49" t="s">
        <v>116</v>
      </c>
      <c r="C28" s="49">
        <v>2240</v>
      </c>
      <c r="D28" s="66">
        <f>336*12+730</f>
        <v>4762</v>
      </c>
      <c r="E28" s="67" t="str">
        <f t="shared" si="0"/>
        <v>Чотири тисячі сімсот шістдесят дві грн. 0 коп.</v>
      </c>
      <c r="F28" s="68" t="s">
        <v>77</v>
      </c>
      <c r="G28" s="69" t="s">
        <v>93</v>
      </c>
      <c r="H28" s="49"/>
    </row>
    <row r="29" spans="1:8" s="70" customFormat="1" ht="24" customHeight="1">
      <c r="A29" s="72" t="s">
        <v>115</v>
      </c>
      <c r="B29" s="49" t="s">
        <v>116</v>
      </c>
      <c r="C29" s="49">
        <v>2240</v>
      </c>
      <c r="D29" s="66">
        <f>300*12</f>
        <v>3600</v>
      </c>
      <c r="E29" s="67" t="str">
        <f t="shared" si="0"/>
        <v>Три тисячі шістсот грн. 0 коп.</v>
      </c>
      <c r="F29" s="68" t="s">
        <v>77</v>
      </c>
      <c r="G29" s="69" t="s">
        <v>93</v>
      </c>
      <c r="H29" s="49"/>
    </row>
    <row r="30" spans="1:8" s="70" customFormat="1" ht="47.25" customHeight="1">
      <c r="A30" s="72" t="s">
        <v>95</v>
      </c>
      <c r="B30" s="49" t="s">
        <v>126</v>
      </c>
      <c r="C30" s="49">
        <v>2240</v>
      </c>
      <c r="D30" s="66">
        <f>500*12</f>
        <v>6000</v>
      </c>
      <c r="E30" s="67" t="str">
        <f t="shared" si="0"/>
        <v>Шість тисяч грн. 0 коп.</v>
      </c>
      <c r="F30" s="68" t="s">
        <v>77</v>
      </c>
      <c r="G30" s="69" t="s">
        <v>93</v>
      </c>
      <c r="H30" s="49"/>
    </row>
    <row r="31" spans="1:8" s="70" customFormat="1" ht="25.5">
      <c r="A31" s="49" t="s">
        <v>96</v>
      </c>
      <c r="B31" s="49" t="s">
        <v>126</v>
      </c>
      <c r="C31" s="49">
        <v>2240</v>
      </c>
      <c r="D31" s="66">
        <f>2200*12</f>
        <v>26400</v>
      </c>
      <c r="E31" s="67" t="str">
        <f t="shared" si="0"/>
        <v>Двадцять шість тисяч чотириста грн. 0 коп.</v>
      </c>
      <c r="F31" s="68" t="s">
        <v>77</v>
      </c>
      <c r="G31" s="69" t="s">
        <v>93</v>
      </c>
      <c r="H31" s="49"/>
    </row>
    <row r="32" spans="1:8" s="70" customFormat="1" ht="146.25">
      <c r="A32" s="49" t="s">
        <v>89</v>
      </c>
      <c r="B32" s="49" t="s">
        <v>90</v>
      </c>
      <c r="C32" s="49">
        <v>2271</v>
      </c>
      <c r="D32" s="66">
        <f>76961.88-12024.86</f>
        <v>64937.020000000004</v>
      </c>
      <c r="E32" s="67" t="str">
        <f t="shared" si="0"/>
        <v>Шістдесят чотири тисячі дев'ятсот тридцять сім грн. 2 коп.</v>
      </c>
      <c r="F32" s="68" t="s">
        <v>77</v>
      </c>
      <c r="G32" s="69" t="s">
        <v>93</v>
      </c>
      <c r="H32" s="73" t="s">
        <v>144</v>
      </c>
    </row>
    <row r="33" spans="1:8" s="87" customFormat="1" ht="36.75" customHeight="1">
      <c r="A33" s="72" t="s">
        <v>98</v>
      </c>
      <c r="B33" s="72" t="s">
        <v>99</v>
      </c>
      <c r="C33" s="72">
        <v>2272</v>
      </c>
      <c r="D33" s="84">
        <v>3480</v>
      </c>
      <c r="E33" s="67" t="str">
        <f t="shared" si="0"/>
        <v>Три тисячі чотириста вісімдесят грн. 0 коп.</v>
      </c>
      <c r="F33" s="72" t="s">
        <v>77</v>
      </c>
      <c r="G33" s="85" t="s">
        <v>93</v>
      </c>
      <c r="H33" s="86"/>
    </row>
    <row r="34" spans="1:8" s="87" customFormat="1" ht="24">
      <c r="A34" s="72" t="s">
        <v>100</v>
      </c>
      <c r="B34" s="72" t="s">
        <v>101</v>
      </c>
      <c r="C34" s="72">
        <v>2272</v>
      </c>
      <c r="D34" s="84">
        <v>3420</v>
      </c>
      <c r="E34" s="67" t="str">
        <f t="shared" si="0"/>
        <v>Три тисячі чотириста двадцять грн. 0 коп.</v>
      </c>
      <c r="F34" s="72" t="s">
        <v>77</v>
      </c>
      <c r="G34" s="85" t="s">
        <v>93</v>
      </c>
      <c r="H34" s="86"/>
    </row>
    <row r="35" spans="1:8" s="70" customFormat="1" ht="38.25">
      <c r="A35" s="49" t="s">
        <v>102</v>
      </c>
      <c r="B35" s="49" t="s">
        <v>105</v>
      </c>
      <c r="C35" s="49">
        <v>2273</v>
      </c>
      <c r="D35" s="66">
        <v>184225.1</v>
      </c>
      <c r="E35" s="67" t="str">
        <f t="shared" si="0"/>
        <v>Сто вісімдесят чотири тисячі двісті двадцять п'ять грн. 10 коп.</v>
      </c>
      <c r="F35" s="68" t="s">
        <v>103</v>
      </c>
      <c r="G35" s="69" t="s">
        <v>93</v>
      </c>
      <c r="H35" s="73"/>
    </row>
    <row r="36" spans="1:8" s="70" customFormat="1" ht="38.25">
      <c r="A36" s="49" t="s">
        <v>104</v>
      </c>
      <c r="B36" s="49" t="s">
        <v>106</v>
      </c>
      <c r="C36" s="49">
        <v>2273</v>
      </c>
      <c r="D36" s="66">
        <v>45374.9</v>
      </c>
      <c r="E36" s="67" t="str">
        <f t="shared" si="0"/>
        <v>Сорок п'ять тисяч триста сімдесят чотири грн. 90 коп.</v>
      </c>
      <c r="F36" s="68" t="s">
        <v>77</v>
      </c>
      <c r="G36" s="69" t="s">
        <v>93</v>
      </c>
      <c r="H36" s="73"/>
    </row>
    <row r="37" spans="1:8" s="70" customFormat="1" ht="45.75" customHeight="1">
      <c r="A37" s="49" t="s">
        <v>107</v>
      </c>
      <c r="B37" s="49" t="s">
        <v>108</v>
      </c>
      <c r="C37" s="49">
        <v>2275</v>
      </c>
      <c r="D37" s="66">
        <f>3400-686.2</f>
        <v>2713.8</v>
      </c>
      <c r="E37" s="67" t="str">
        <f t="shared" si="0"/>
        <v>Дві тисячі сімсот тринадцять грн. 80 коп.</v>
      </c>
      <c r="F37" s="68" t="s">
        <v>77</v>
      </c>
      <c r="G37" s="69" t="s">
        <v>93</v>
      </c>
      <c r="H37" s="73"/>
    </row>
    <row r="38" spans="1:8" s="70" customFormat="1" ht="36.75" customHeight="1">
      <c r="A38" s="49" t="s">
        <v>139</v>
      </c>
      <c r="B38" s="49" t="s">
        <v>141</v>
      </c>
      <c r="C38" s="49">
        <v>2282</v>
      </c>
      <c r="D38" s="66">
        <v>1500</v>
      </c>
      <c r="E38" s="67" t="str">
        <f t="shared" si="0"/>
        <v>Одна тисячa п'ятсот грн. 0 коп.</v>
      </c>
      <c r="F38" s="68" t="s">
        <v>77</v>
      </c>
      <c r="G38" s="69" t="s">
        <v>129</v>
      </c>
      <c r="H38" s="73"/>
    </row>
    <row r="39" spans="1:8" s="70" customFormat="1" ht="29.25" customHeight="1">
      <c r="A39" s="49" t="s">
        <v>140</v>
      </c>
      <c r="B39" s="49" t="s">
        <v>142</v>
      </c>
      <c r="C39" s="49">
        <v>2282</v>
      </c>
      <c r="D39" s="66">
        <v>400</v>
      </c>
      <c r="E39" s="67" t="str">
        <f t="shared" si="0"/>
        <v>Чотириста грн. 0 коп.</v>
      </c>
      <c r="F39" s="68" t="s">
        <v>77</v>
      </c>
      <c r="G39" s="69" t="s">
        <v>129</v>
      </c>
      <c r="H39" s="73"/>
    </row>
    <row r="40" spans="1:8" s="70" customFormat="1" ht="0.75" customHeight="1">
      <c r="A40" s="74"/>
      <c r="B40" s="74"/>
      <c r="C40" s="74"/>
      <c r="D40" s="75"/>
      <c r="E40" s="76"/>
      <c r="F40" s="77"/>
      <c r="G40" s="78"/>
      <c r="H40" s="79"/>
    </row>
    <row r="41" spans="1:4" ht="18.75" customHeight="1">
      <c r="A41" s="64"/>
      <c r="D41" s="65"/>
    </row>
    <row r="42" spans="1:8" s="53" customFormat="1" ht="26.25" customHeight="1">
      <c r="A42" s="140" t="s">
        <v>86</v>
      </c>
      <c r="B42" s="140"/>
      <c r="C42" s="50"/>
      <c r="D42" s="51"/>
      <c r="E42" s="51"/>
      <c r="F42" s="141" t="s">
        <v>87</v>
      </c>
      <c r="G42" s="141"/>
      <c r="H42" s="141"/>
    </row>
    <row r="43" spans="1:8" s="53" customFormat="1" ht="10.5" customHeight="1" hidden="1">
      <c r="A43" s="51"/>
      <c r="B43" s="51"/>
      <c r="C43" s="50"/>
      <c r="D43" s="51"/>
      <c r="E43" s="50"/>
      <c r="F43" s="54"/>
      <c r="G43" s="54"/>
      <c r="H43" s="54"/>
    </row>
    <row r="44" spans="1:8" s="53" customFormat="1" ht="14.25" customHeight="1" hidden="1">
      <c r="A44" s="140" t="s">
        <v>78</v>
      </c>
      <c r="B44" s="140"/>
      <c r="C44" s="50"/>
      <c r="D44" s="51"/>
      <c r="E44" s="51"/>
      <c r="F44" s="141" t="s">
        <v>79</v>
      </c>
      <c r="G44" s="141"/>
      <c r="H44" s="141"/>
    </row>
    <row r="45" spans="1:8" s="53" customFormat="1" ht="5.25" customHeight="1" hidden="1">
      <c r="A45" s="51"/>
      <c r="B45" s="51"/>
      <c r="C45" s="50"/>
      <c r="D45" s="51"/>
      <c r="E45" s="51"/>
      <c r="F45" s="52"/>
      <c r="G45" s="54"/>
      <c r="H45" s="54"/>
    </row>
    <row r="46" spans="1:8" s="53" customFormat="1" ht="15.75" customHeight="1" hidden="1">
      <c r="A46" s="55"/>
      <c r="B46" s="55"/>
      <c r="C46" s="56"/>
      <c r="D46" s="51"/>
      <c r="E46" s="51"/>
      <c r="F46" s="141" t="s">
        <v>80</v>
      </c>
      <c r="G46" s="141"/>
      <c r="H46" s="141"/>
    </row>
    <row r="47" spans="1:8" s="53" customFormat="1" ht="5.25" customHeight="1" hidden="1">
      <c r="A47" s="51"/>
      <c r="B47" s="51"/>
      <c r="C47" s="50"/>
      <c r="D47" s="51"/>
      <c r="E47" s="51"/>
      <c r="F47" s="52"/>
      <c r="G47" s="54"/>
      <c r="H47" s="54"/>
    </row>
    <row r="48" spans="1:8" s="53" customFormat="1" ht="13.5" customHeight="1" hidden="1">
      <c r="A48" s="55"/>
      <c r="B48" s="55"/>
      <c r="C48" s="56"/>
      <c r="D48" s="51"/>
      <c r="E48" s="51"/>
      <c r="F48" s="141" t="s">
        <v>81</v>
      </c>
      <c r="G48" s="141"/>
      <c r="H48" s="141"/>
    </row>
    <row r="49" spans="1:8" s="53" customFormat="1" ht="4.5" customHeight="1" hidden="1">
      <c r="A49" s="55"/>
      <c r="B49" s="55"/>
      <c r="C49" s="56"/>
      <c r="D49" s="57"/>
      <c r="E49" s="57"/>
      <c r="F49" s="52"/>
      <c r="G49" s="54"/>
      <c r="H49" s="54"/>
    </row>
    <row r="50" spans="1:8" s="53" customFormat="1" ht="12.75" customHeight="1" hidden="1">
      <c r="A50" s="58"/>
      <c r="B50" s="55"/>
      <c r="C50" s="56"/>
      <c r="D50" s="51"/>
      <c r="E50" s="51"/>
      <c r="F50" s="141" t="s">
        <v>82</v>
      </c>
      <c r="G50" s="141"/>
      <c r="H50" s="141"/>
    </row>
    <row r="51" spans="1:8" s="53" customFormat="1" ht="15.75" customHeight="1">
      <c r="A51" s="51"/>
      <c r="B51" s="51"/>
      <c r="C51" s="51"/>
      <c r="D51" s="51"/>
      <c r="E51" s="51"/>
      <c r="F51" s="52"/>
      <c r="G51" s="54"/>
      <c r="H51" s="54"/>
    </row>
    <row r="52" spans="1:8" s="53" customFormat="1" ht="21.75" customHeight="1">
      <c r="A52" s="140" t="s">
        <v>83</v>
      </c>
      <c r="B52" s="140"/>
      <c r="C52" s="51" t="s">
        <v>84</v>
      </c>
      <c r="D52" s="51"/>
      <c r="E52" s="51"/>
      <c r="F52" s="141" t="s">
        <v>88</v>
      </c>
      <c r="G52" s="141"/>
      <c r="H52" s="141"/>
    </row>
    <row r="53" spans="1:5" s="53" customFormat="1" ht="15.75">
      <c r="A53" s="55"/>
      <c r="B53" s="55"/>
      <c r="C53" s="56"/>
      <c r="D53" s="55"/>
      <c r="E53" s="55"/>
    </row>
    <row r="54" s="53" customFormat="1" ht="15"/>
    <row r="55" s="53" customFormat="1" ht="15"/>
  </sheetData>
  <mergeCells count="14">
    <mergeCell ref="F46:H46"/>
    <mergeCell ref="F48:H48"/>
    <mergeCell ref="F50:H50"/>
    <mergeCell ref="A52:B52"/>
    <mergeCell ref="F52:H52"/>
    <mergeCell ref="D11:E11"/>
    <mergeCell ref="A42:B42"/>
    <mergeCell ref="F42:H42"/>
    <mergeCell ref="A44:B44"/>
    <mergeCell ref="F44:H44"/>
    <mergeCell ref="B6:F6"/>
    <mergeCell ref="B7:F7"/>
    <mergeCell ref="B8:F8"/>
    <mergeCell ref="D10:E10"/>
  </mergeCells>
  <hyperlinks>
    <hyperlink ref="B20" r:id="rId1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4" r:id="rId2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6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36" t="s">
        <v>35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104" t="s">
        <v>9</v>
      </c>
      <c r="B13" s="105"/>
      <c r="C13" s="105"/>
      <c r="D13" s="115" t="s">
        <v>52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15.75">
      <c r="A15" s="107" t="s">
        <v>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70.5" customHeight="1">
      <c r="A16" s="128" t="s">
        <v>53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27" t="s">
        <v>31</v>
      </c>
      <c r="P16" s="127"/>
      <c r="Q16" s="127"/>
      <c r="R16" s="125">
        <v>1</v>
      </c>
      <c r="S16" s="125"/>
      <c r="T16" s="125"/>
      <c r="U16" s="126">
        <v>2913.16</v>
      </c>
      <c r="V16" s="126"/>
      <c r="W16" s="126"/>
      <c r="X16" s="126"/>
      <c r="Y16" s="17">
        <f aca="true" t="shared" si="0" ref="Y16:Y29">R16*U16</f>
        <v>2913.16</v>
      </c>
    </row>
    <row r="17" spans="1:25" ht="15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7"/>
      <c r="P17" s="127"/>
      <c r="Q17" s="127"/>
      <c r="R17" s="125"/>
      <c r="S17" s="125"/>
      <c r="T17" s="125"/>
      <c r="U17" s="126"/>
      <c r="V17" s="126"/>
      <c r="W17" s="126"/>
      <c r="X17" s="126"/>
      <c r="Y17" s="17">
        <f t="shared" si="0"/>
        <v>0</v>
      </c>
    </row>
    <row r="18" spans="1:25" ht="15.75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7"/>
      <c r="P18" s="127"/>
      <c r="Q18" s="127"/>
      <c r="R18" s="125"/>
      <c r="S18" s="125"/>
      <c r="T18" s="125"/>
      <c r="U18" s="126"/>
      <c r="V18" s="126"/>
      <c r="W18" s="126"/>
      <c r="X18" s="126"/>
      <c r="Y18" s="17">
        <f t="shared" si="0"/>
        <v>0</v>
      </c>
    </row>
    <row r="19" spans="1:25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7"/>
      <c r="P19" s="127"/>
      <c r="Q19" s="127"/>
      <c r="R19" s="125"/>
      <c r="S19" s="125"/>
      <c r="T19" s="125"/>
      <c r="U19" s="126"/>
      <c r="V19" s="126"/>
      <c r="W19" s="126"/>
      <c r="X19" s="126"/>
      <c r="Y19" s="17">
        <f t="shared" si="0"/>
        <v>0</v>
      </c>
    </row>
    <row r="20" spans="1:25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7"/>
      <c r="P20" s="127"/>
      <c r="Q20" s="127"/>
      <c r="R20" s="125"/>
      <c r="S20" s="125"/>
      <c r="T20" s="125"/>
      <c r="U20" s="126"/>
      <c r="V20" s="126"/>
      <c r="W20" s="126"/>
      <c r="X20" s="126"/>
      <c r="Y20" s="17">
        <f t="shared" si="0"/>
        <v>0</v>
      </c>
    </row>
    <row r="21" spans="1:25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/>
      <c r="P21" s="127"/>
      <c r="Q21" s="127"/>
      <c r="R21" s="125"/>
      <c r="S21" s="125"/>
      <c r="T21" s="125"/>
      <c r="U21" s="126"/>
      <c r="V21" s="126"/>
      <c r="W21" s="126"/>
      <c r="X21" s="126"/>
      <c r="Y21" s="17">
        <f t="shared" si="0"/>
        <v>0</v>
      </c>
    </row>
    <row r="22" spans="1:25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7"/>
      <c r="P22" s="127"/>
      <c r="Q22" s="127"/>
      <c r="R22" s="125"/>
      <c r="S22" s="125"/>
      <c r="T22" s="125"/>
      <c r="U22" s="126"/>
      <c r="V22" s="126"/>
      <c r="W22" s="126"/>
      <c r="X22" s="126"/>
      <c r="Y22" s="17">
        <f t="shared" si="0"/>
        <v>0</v>
      </c>
    </row>
    <row r="23" spans="1:25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7"/>
      <c r="P23" s="127"/>
      <c r="Q23" s="127"/>
      <c r="R23" s="125"/>
      <c r="S23" s="125"/>
      <c r="T23" s="125"/>
      <c r="U23" s="126"/>
      <c r="V23" s="126"/>
      <c r="W23" s="126"/>
      <c r="X23" s="126"/>
      <c r="Y23" s="17">
        <f t="shared" si="0"/>
        <v>0</v>
      </c>
    </row>
    <row r="24" spans="1:25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7"/>
      <c r="P24" s="127"/>
      <c r="Q24" s="127"/>
      <c r="R24" s="125"/>
      <c r="S24" s="125"/>
      <c r="T24" s="125"/>
      <c r="U24" s="126"/>
      <c r="V24" s="126"/>
      <c r="W24" s="126"/>
      <c r="X24" s="126"/>
      <c r="Y24" s="17">
        <f t="shared" si="0"/>
        <v>0</v>
      </c>
    </row>
    <row r="25" spans="1:25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7"/>
      <c r="P25" s="127"/>
      <c r="Q25" s="127"/>
      <c r="R25" s="125"/>
      <c r="S25" s="125"/>
      <c r="T25" s="125"/>
      <c r="U25" s="126"/>
      <c r="V25" s="126"/>
      <c r="W25" s="126"/>
      <c r="X25" s="126"/>
      <c r="Y25" s="17">
        <f t="shared" si="0"/>
        <v>0</v>
      </c>
    </row>
    <row r="26" spans="1:25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7"/>
      <c r="P26" s="127"/>
      <c r="Q26" s="127"/>
      <c r="R26" s="125"/>
      <c r="S26" s="125"/>
      <c r="T26" s="125"/>
      <c r="U26" s="126"/>
      <c r="V26" s="126"/>
      <c r="W26" s="126"/>
      <c r="X26" s="126"/>
      <c r="Y26" s="17">
        <f t="shared" si="0"/>
        <v>0</v>
      </c>
    </row>
    <row r="27" spans="1:25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7"/>
      <c r="P27" s="127"/>
      <c r="Q27" s="127"/>
      <c r="R27" s="125"/>
      <c r="S27" s="125"/>
      <c r="T27" s="125"/>
      <c r="U27" s="126"/>
      <c r="V27" s="126"/>
      <c r="W27" s="126"/>
      <c r="X27" s="126"/>
      <c r="Y27" s="17">
        <f t="shared" si="0"/>
        <v>0</v>
      </c>
    </row>
    <row r="28" spans="1:25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7"/>
      <c r="P28" s="127"/>
      <c r="Q28" s="127"/>
      <c r="R28" s="125"/>
      <c r="S28" s="125"/>
      <c r="T28" s="125"/>
      <c r="U28" s="126"/>
      <c r="V28" s="126"/>
      <c r="W28" s="126"/>
      <c r="X28" s="126"/>
      <c r="Y28" s="17">
        <f t="shared" si="0"/>
        <v>0</v>
      </c>
    </row>
    <row r="29" spans="1:25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7"/>
      <c r="P29" s="127"/>
      <c r="Q29" s="127"/>
      <c r="R29" s="125"/>
      <c r="S29" s="125"/>
      <c r="T29" s="125"/>
      <c r="U29" s="126"/>
      <c r="V29" s="126"/>
      <c r="W29" s="126"/>
      <c r="X29" s="126"/>
      <c r="Y29" s="17">
        <f t="shared" si="0"/>
        <v>0</v>
      </c>
    </row>
    <row r="30" spans="1:25" ht="15.75">
      <c r="A30" s="100" t="s">
        <v>15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7">
        <f>SUM(Y16:Y29)</f>
        <v>2913.16</v>
      </c>
    </row>
    <row r="31" spans="1:25" ht="15.75">
      <c r="A31" s="100" t="s">
        <v>20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7" t="s">
        <v>21</v>
      </c>
    </row>
    <row r="32" spans="1:25" ht="15.75">
      <c r="A32" s="100" t="s">
        <v>18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">
        <f>Y30</f>
        <v>2913.16</v>
      </c>
    </row>
    <row r="34" spans="1:25" ht="15.75">
      <c r="A34" s="1" t="s">
        <v>16</v>
      </c>
      <c r="J34" s="131" t="str">
        <f>SUMINWORDS(Y32,"грн.","коп.")</f>
        <v>Дві тисячі дев'ятсот тринадцять грн. 16 коп.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</row>
    <row r="35" spans="1:25" ht="15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23"/>
      <c r="W35" s="98"/>
      <c r="X35" s="98"/>
      <c r="Y35" s="98"/>
    </row>
    <row r="36" ht="18.75" customHeight="1"/>
    <row r="37" spans="1:25" ht="15.75">
      <c r="A37" s="120" t="s">
        <v>17</v>
      </c>
      <c r="B37" s="120"/>
      <c r="C37" s="120"/>
      <c r="D37" s="120"/>
      <c r="E37" s="120"/>
      <c r="F37" s="120"/>
      <c r="G37" s="24"/>
      <c r="H37" s="24"/>
      <c r="I37" s="24"/>
      <c r="J37" s="24"/>
      <c r="K37" s="24"/>
      <c r="L37" s="120" t="s">
        <v>26</v>
      </c>
      <c r="M37" s="120"/>
      <c r="N37" s="120"/>
      <c r="O37" s="120"/>
      <c r="P37" s="120"/>
      <c r="Q37" s="120"/>
      <c r="R37" s="120"/>
      <c r="S37" s="120"/>
      <c r="T37" s="120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5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36" t="s">
        <v>35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4" t="s">
        <v>9</v>
      </c>
      <c r="B13" s="105"/>
      <c r="C13" s="105"/>
      <c r="D13" s="115" t="s">
        <v>50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15.75">
      <c r="A15" s="107" t="s">
        <v>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54.75" customHeight="1">
      <c r="A16" s="128" t="s">
        <v>51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27" t="s">
        <v>31</v>
      </c>
      <c r="P16" s="127"/>
      <c r="Q16" s="127"/>
      <c r="R16" s="125">
        <v>1</v>
      </c>
      <c r="S16" s="125"/>
      <c r="T16" s="125"/>
      <c r="U16" s="126">
        <v>1069.81</v>
      </c>
      <c r="V16" s="126"/>
      <c r="W16" s="126"/>
      <c r="X16" s="126"/>
      <c r="Y16" s="17">
        <f aca="true" t="shared" si="0" ref="Y16:Y29">R16*U16</f>
        <v>1069.81</v>
      </c>
    </row>
    <row r="17" spans="1:25" ht="15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7"/>
      <c r="P17" s="127"/>
      <c r="Q17" s="127"/>
      <c r="R17" s="125"/>
      <c r="S17" s="125"/>
      <c r="T17" s="125"/>
      <c r="U17" s="126"/>
      <c r="V17" s="126"/>
      <c r="W17" s="126"/>
      <c r="X17" s="126"/>
      <c r="Y17" s="17">
        <f t="shared" si="0"/>
        <v>0</v>
      </c>
    </row>
    <row r="18" spans="1:25" ht="15.75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7"/>
      <c r="P18" s="127"/>
      <c r="Q18" s="127"/>
      <c r="R18" s="125"/>
      <c r="S18" s="125"/>
      <c r="T18" s="125"/>
      <c r="U18" s="126"/>
      <c r="V18" s="126"/>
      <c r="W18" s="126"/>
      <c r="X18" s="126"/>
      <c r="Y18" s="17">
        <f t="shared" si="0"/>
        <v>0</v>
      </c>
    </row>
    <row r="19" spans="1:25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7"/>
      <c r="P19" s="127"/>
      <c r="Q19" s="127"/>
      <c r="R19" s="125"/>
      <c r="S19" s="125"/>
      <c r="T19" s="125"/>
      <c r="U19" s="126"/>
      <c r="V19" s="126"/>
      <c r="W19" s="126"/>
      <c r="X19" s="126"/>
      <c r="Y19" s="17">
        <f t="shared" si="0"/>
        <v>0</v>
      </c>
    </row>
    <row r="20" spans="1:25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7"/>
      <c r="P20" s="127"/>
      <c r="Q20" s="127"/>
      <c r="R20" s="125"/>
      <c r="S20" s="125"/>
      <c r="T20" s="125"/>
      <c r="U20" s="126"/>
      <c r="V20" s="126"/>
      <c r="W20" s="126"/>
      <c r="X20" s="126"/>
      <c r="Y20" s="17">
        <f t="shared" si="0"/>
        <v>0</v>
      </c>
    </row>
    <row r="21" spans="1:25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/>
      <c r="P21" s="127"/>
      <c r="Q21" s="127"/>
      <c r="R21" s="125"/>
      <c r="S21" s="125"/>
      <c r="T21" s="125"/>
      <c r="U21" s="126"/>
      <c r="V21" s="126"/>
      <c r="W21" s="126"/>
      <c r="X21" s="126"/>
      <c r="Y21" s="17">
        <f t="shared" si="0"/>
        <v>0</v>
      </c>
    </row>
    <row r="22" spans="1:25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7"/>
      <c r="P22" s="127"/>
      <c r="Q22" s="127"/>
      <c r="R22" s="125"/>
      <c r="S22" s="125"/>
      <c r="T22" s="125"/>
      <c r="U22" s="126"/>
      <c r="V22" s="126"/>
      <c r="W22" s="126"/>
      <c r="X22" s="126"/>
      <c r="Y22" s="17">
        <f t="shared" si="0"/>
        <v>0</v>
      </c>
    </row>
    <row r="23" spans="1:25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7"/>
      <c r="P23" s="127"/>
      <c r="Q23" s="127"/>
      <c r="R23" s="125"/>
      <c r="S23" s="125"/>
      <c r="T23" s="125"/>
      <c r="U23" s="126"/>
      <c r="V23" s="126"/>
      <c r="W23" s="126"/>
      <c r="X23" s="126"/>
      <c r="Y23" s="17">
        <f t="shared" si="0"/>
        <v>0</v>
      </c>
    </row>
    <row r="24" spans="1:25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7"/>
      <c r="P24" s="127"/>
      <c r="Q24" s="127"/>
      <c r="R24" s="125"/>
      <c r="S24" s="125"/>
      <c r="T24" s="125"/>
      <c r="U24" s="126"/>
      <c r="V24" s="126"/>
      <c r="W24" s="126"/>
      <c r="X24" s="126"/>
      <c r="Y24" s="17">
        <f t="shared" si="0"/>
        <v>0</v>
      </c>
    </row>
    <row r="25" spans="1:25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7"/>
      <c r="P25" s="127"/>
      <c r="Q25" s="127"/>
      <c r="R25" s="125"/>
      <c r="S25" s="125"/>
      <c r="T25" s="125"/>
      <c r="U25" s="126"/>
      <c r="V25" s="126"/>
      <c r="W25" s="126"/>
      <c r="X25" s="126"/>
      <c r="Y25" s="17">
        <f t="shared" si="0"/>
        <v>0</v>
      </c>
    </row>
    <row r="26" spans="1:25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7"/>
      <c r="P26" s="127"/>
      <c r="Q26" s="127"/>
      <c r="R26" s="125"/>
      <c r="S26" s="125"/>
      <c r="T26" s="125"/>
      <c r="U26" s="126"/>
      <c r="V26" s="126"/>
      <c r="W26" s="126"/>
      <c r="X26" s="126"/>
      <c r="Y26" s="17">
        <f t="shared" si="0"/>
        <v>0</v>
      </c>
    </row>
    <row r="27" spans="1:25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7"/>
      <c r="P27" s="127"/>
      <c r="Q27" s="127"/>
      <c r="R27" s="125"/>
      <c r="S27" s="125"/>
      <c r="T27" s="125"/>
      <c r="U27" s="126"/>
      <c r="V27" s="126"/>
      <c r="W27" s="126"/>
      <c r="X27" s="126"/>
      <c r="Y27" s="17">
        <f t="shared" si="0"/>
        <v>0</v>
      </c>
    </row>
    <row r="28" spans="1:25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7"/>
      <c r="P28" s="127"/>
      <c r="Q28" s="127"/>
      <c r="R28" s="125"/>
      <c r="S28" s="125"/>
      <c r="T28" s="125"/>
      <c r="U28" s="126"/>
      <c r="V28" s="126"/>
      <c r="W28" s="126"/>
      <c r="X28" s="126"/>
      <c r="Y28" s="17">
        <f t="shared" si="0"/>
        <v>0</v>
      </c>
    </row>
    <row r="29" spans="1:25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7"/>
      <c r="P29" s="127"/>
      <c r="Q29" s="127"/>
      <c r="R29" s="125"/>
      <c r="S29" s="125"/>
      <c r="T29" s="125"/>
      <c r="U29" s="126"/>
      <c r="V29" s="126"/>
      <c r="W29" s="126"/>
      <c r="X29" s="126"/>
      <c r="Y29" s="17">
        <f t="shared" si="0"/>
        <v>0</v>
      </c>
    </row>
    <row r="30" spans="1:25" ht="15.75">
      <c r="A30" s="100" t="s">
        <v>15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7">
        <f>SUM(Y16:Y29)</f>
        <v>1069.81</v>
      </c>
    </row>
    <row r="31" spans="1:25" ht="15.75">
      <c r="A31" s="100" t="s">
        <v>20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7" t="s">
        <v>21</v>
      </c>
    </row>
    <row r="32" spans="1:25" ht="15.75">
      <c r="A32" s="100" t="s">
        <v>18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">
        <f>Y30</f>
        <v>1069.81</v>
      </c>
    </row>
    <row r="34" spans="1:25" ht="15.75">
      <c r="A34" s="1" t="s">
        <v>16</v>
      </c>
      <c r="J34" s="131" t="str">
        <f>SUMINWORDS(Y32,"грн.","коп.")</f>
        <v>Одна тисячa шістдесят дев'ять грн. 81 коп.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</row>
    <row r="35" spans="1:25" ht="15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23"/>
      <c r="W35" s="98"/>
      <c r="X35" s="98"/>
      <c r="Y35" s="98"/>
    </row>
    <row r="36" ht="18.75" customHeight="1"/>
    <row r="37" spans="1:25" ht="15.75">
      <c r="A37" s="120" t="s">
        <v>17</v>
      </c>
      <c r="B37" s="120"/>
      <c r="C37" s="120"/>
      <c r="D37" s="120"/>
      <c r="E37" s="120"/>
      <c r="F37" s="120"/>
      <c r="G37" s="24"/>
      <c r="H37" s="24"/>
      <c r="I37" s="24"/>
      <c r="J37" s="24"/>
      <c r="K37" s="24"/>
      <c r="L37" s="120" t="s">
        <v>26</v>
      </c>
      <c r="M37" s="120"/>
      <c r="N37" s="120"/>
      <c r="O37" s="120"/>
      <c r="P37" s="120"/>
      <c r="Q37" s="120"/>
      <c r="R37" s="120"/>
      <c r="S37" s="120"/>
      <c r="T37" s="120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3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 t="s">
        <v>49</v>
      </c>
      <c r="P3" s="20"/>
      <c r="Q3" s="19"/>
      <c r="R3" s="19" t="s">
        <v>19</v>
      </c>
      <c r="S3" s="20"/>
      <c r="T3" s="132" t="s">
        <v>48</v>
      </c>
      <c r="U3" s="132"/>
      <c r="V3" s="132"/>
      <c r="W3" s="132"/>
      <c r="X3" s="132"/>
      <c r="Y3" s="132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36" t="s">
        <v>35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4" t="s">
        <v>9</v>
      </c>
      <c r="B13" s="105"/>
      <c r="C13" s="105"/>
      <c r="D13" s="115" t="s">
        <v>46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15.75">
      <c r="A15" s="107" t="s">
        <v>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32.25" customHeight="1">
      <c r="A16" s="128" t="s">
        <v>47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27" t="s">
        <v>31</v>
      </c>
      <c r="P16" s="127"/>
      <c r="Q16" s="127"/>
      <c r="R16" s="125">
        <v>24</v>
      </c>
      <c r="S16" s="125"/>
      <c r="T16" s="125"/>
      <c r="U16" s="126">
        <v>0.72</v>
      </c>
      <c r="V16" s="126"/>
      <c r="W16" s="126"/>
      <c r="X16" s="126"/>
      <c r="Y16" s="17">
        <f aca="true" t="shared" si="0" ref="Y16:Y31">R16*U16</f>
        <v>17.28</v>
      </c>
    </row>
    <row r="17" spans="1:25" ht="15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7"/>
      <c r="P17" s="127"/>
      <c r="Q17" s="127"/>
      <c r="R17" s="125"/>
      <c r="S17" s="125"/>
      <c r="T17" s="125"/>
      <c r="U17" s="126"/>
      <c r="V17" s="126"/>
      <c r="W17" s="126"/>
      <c r="X17" s="126"/>
      <c r="Y17" s="17">
        <f t="shared" si="0"/>
        <v>0</v>
      </c>
    </row>
    <row r="18" spans="1:25" ht="15.75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7"/>
      <c r="P18" s="127"/>
      <c r="Q18" s="127"/>
      <c r="R18" s="125"/>
      <c r="S18" s="125"/>
      <c r="T18" s="125"/>
      <c r="U18" s="126"/>
      <c r="V18" s="126"/>
      <c r="W18" s="126"/>
      <c r="X18" s="126"/>
      <c r="Y18" s="17">
        <f t="shared" si="0"/>
        <v>0</v>
      </c>
    </row>
    <row r="19" spans="1:25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7"/>
      <c r="P19" s="127"/>
      <c r="Q19" s="127"/>
      <c r="R19" s="125"/>
      <c r="S19" s="125"/>
      <c r="T19" s="125"/>
      <c r="U19" s="126"/>
      <c r="V19" s="126"/>
      <c r="W19" s="126"/>
      <c r="X19" s="126"/>
      <c r="Y19" s="17">
        <f t="shared" si="0"/>
        <v>0</v>
      </c>
    </row>
    <row r="20" spans="1:25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7"/>
      <c r="P20" s="127"/>
      <c r="Q20" s="127"/>
      <c r="R20" s="125"/>
      <c r="S20" s="125"/>
      <c r="T20" s="125"/>
      <c r="U20" s="126"/>
      <c r="V20" s="126"/>
      <c r="W20" s="126"/>
      <c r="X20" s="126"/>
      <c r="Y20" s="17">
        <f t="shared" si="0"/>
        <v>0</v>
      </c>
    </row>
    <row r="21" spans="1:25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/>
      <c r="P21" s="127"/>
      <c r="Q21" s="127"/>
      <c r="R21" s="125"/>
      <c r="S21" s="125"/>
      <c r="T21" s="125"/>
      <c r="U21" s="126"/>
      <c r="V21" s="126"/>
      <c r="W21" s="126"/>
      <c r="X21" s="126"/>
      <c r="Y21" s="17">
        <f t="shared" si="0"/>
        <v>0</v>
      </c>
    </row>
    <row r="22" spans="1:25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7"/>
      <c r="P22" s="127"/>
      <c r="Q22" s="127"/>
      <c r="R22" s="125"/>
      <c r="S22" s="125"/>
      <c r="T22" s="125"/>
      <c r="U22" s="126"/>
      <c r="V22" s="126"/>
      <c r="W22" s="126"/>
      <c r="X22" s="126"/>
      <c r="Y22" s="17">
        <f t="shared" si="0"/>
        <v>0</v>
      </c>
    </row>
    <row r="23" spans="1:25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7"/>
      <c r="P23" s="127"/>
      <c r="Q23" s="127"/>
      <c r="R23" s="125"/>
      <c r="S23" s="125"/>
      <c r="T23" s="125"/>
      <c r="U23" s="126"/>
      <c r="V23" s="126"/>
      <c r="W23" s="126"/>
      <c r="X23" s="126"/>
      <c r="Y23" s="17">
        <f t="shared" si="0"/>
        <v>0</v>
      </c>
    </row>
    <row r="24" spans="1:25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7"/>
      <c r="P24" s="127"/>
      <c r="Q24" s="127"/>
      <c r="R24" s="125"/>
      <c r="S24" s="125"/>
      <c r="T24" s="125"/>
      <c r="U24" s="126"/>
      <c r="V24" s="126"/>
      <c r="W24" s="126"/>
      <c r="X24" s="126"/>
      <c r="Y24" s="17">
        <f t="shared" si="0"/>
        <v>0</v>
      </c>
    </row>
    <row r="25" spans="1:25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7"/>
      <c r="P25" s="127"/>
      <c r="Q25" s="127"/>
      <c r="R25" s="125"/>
      <c r="S25" s="125"/>
      <c r="T25" s="125"/>
      <c r="U25" s="126"/>
      <c r="V25" s="126"/>
      <c r="W25" s="126"/>
      <c r="X25" s="126"/>
      <c r="Y25" s="17">
        <f t="shared" si="0"/>
        <v>0</v>
      </c>
    </row>
    <row r="26" spans="1:25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7"/>
      <c r="P26" s="127"/>
      <c r="Q26" s="127"/>
      <c r="R26" s="125"/>
      <c r="S26" s="125"/>
      <c r="T26" s="125"/>
      <c r="U26" s="126"/>
      <c r="V26" s="126"/>
      <c r="W26" s="126"/>
      <c r="X26" s="126"/>
      <c r="Y26" s="17">
        <f t="shared" si="0"/>
        <v>0</v>
      </c>
    </row>
    <row r="27" spans="1:25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7"/>
      <c r="P27" s="127"/>
      <c r="Q27" s="127"/>
      <c r="R27" s="125"/>
      <c r="S27" s="125"/>
      <c r="T27" s="125"/>
      <c r="U27" s="126"/>
      <c r="V27" s="126"/>
      <c r="W27" s="126"/>
      <c r="X27" s="126"/>
      <c r="Y27" s="17">
        <f t="shared" si="0"/>
        <v>0</v>
      </c>
    </row>
    <row r="28" spans="1:25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7"/>
      <c r="P28" s="127"/>
      <c r="Q28" s="127"/>
      <c r="R28" s="125"/>
      <c r="S28" s="125"/>
      <c r="T28" s="125"/>
      <c r="U28" s="126"/>
      <c r="V28" s="126"/>
      <c r="W28" s="126"/>
      <c r="X28" s="126"/>
      <c r="Y28" s="17">
        <f t="shared" si="0"/>
        <v>0</v>
      </c>
    </row>
    <row r="29" spans="1:25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7"/>
      <c r="P29" s="127"/>
      <c r="Q29" s="127"/>
      <c r="R29" s="125"/>
      <c r="S29" s="125"/>
      <c r="T29" s="125"/>
      <c r="U29" s="126"/>
      <c r="V29" s="126"/>
      <c r="W29" s="126"/>
      <c r="X29" s="126"/>
      <c r="Y29" s="17">
        <f t="shared" si="0"/>
        <v>0</v>
      </c>
    </row>
    <row r="30" spans="1:25" ht="15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7"/>
      <c r="P30" s="127"/>
      <c r="Q30" s="127"/>
      <c r="R30" s="125"/>
      <c r="S30" s="125"/>
      <c r="T30" s="125"/>
      <c r="U30" s="126"/>
      <c r="V30" s="126"/>
      <c r="W30" s="126"/>
      <c r="X30" s="126"/>
      <c r="Y30" s="17">
        <f t="shared" si="0"/>
        <v>0</v>
      </c>
    </row>
    <row r="31" spans="1:25" ht="15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7"/>
      <c r="P31" s="127"/>
      <c r="Q31" s="127"/>
      <c r="R31" s="125"/>
      <c r="S31" s="125"/>
      <c r="T31" s="125"/>
      <c r="U31" s="126"/>
      <c r="V31" s="126"/>
      <c r="W31" s="126"/>
      <c r="X31" s="126"/>
      <c r="Y31" s="17">
        <f t="shared" si="0"/>
        <v>0</v>
      </c>
    </row>
    <row r="32" spans="1:25" ht="15.75">
      <c r="A32" s="100" t="s">
        <v>15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">
        <f>SUM(Y16:Y31)</f>
        <v>17.28</v>
      </c>
    </row>
    <row r="33" spans="1:25" ht="15.75">
      <c r="A33" s="100" t="s">
        <v>20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7" t="s">
        <v>21</v>
      </c>
    </row>
    <row r="34" spans="1:25" ht="15.75">
      <c r="A34" s="100" t="s">
        <v>18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7">
        <f>Y32</f>
        <v>17.28</v>
      </c>
    </row>
    <row r="36" spans="1:25" ht="15.75">
      <c r="A36" s="1" t="s">
        <v>16</v>
      </c>
      <c r="J36" s="131" t="str">
        <f>SUMINWORDS(Y34,"грн.","коп.")</f>
        <v>Сімнадцять грн. 28 коп.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25" ht="15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23"/>
      <c r="W37" s="98"/>
      <c r="X37" s="98"/>
      <c r="Y37" s="98"/>
    </row>
    <row r="38" ht="18.75" customHeight="1"/>
    <row r="39" spans="1:25" ht="15.75">
      <c r="A39" s="120" t="s">
        <v>17</v>
      </c>
      <c r="B39" s="120"/>
      <c r="C39" s="120"/>
      <c r="D39" s="120"/>
      <c r="E39" s="120"/>
      <c r="F39" s="120"/>
      <c r="G39" s="24"/>
      <c r="H39" s="24"/>
      <c r="I39" s="24"/>
      <c r="J39" s="24"/>
      <c r="K39" s="24"/>
      <c r="L39" s="120" t="s">
        <v>26</v>
      </c>
      <c r="M39" s="120"/>
      <c r="N39" s="120"/>
      <c r="O39" s="120"/>
      <c r="P39" s="120"/>
      <c r="Q39" s="120"/>
      <c r="R39" s="120"/>
      <c r="S39" s="120"/>
      <c r="T39" s="120"/>
      <c r="U39" s="24"/>
      <c r="V39" s="24"/>
      <c r="W39" s="24"/>
      <c r="X39" s="24"/>
      <c r="Y39" s="24"/>
    </row>
  </sheetData>
  <sheetProtection/>
  <mergeCells count="87">
    <mergeCell ref="T3:Y3"/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8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36" t="s">
        <v>35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4" t="s">
        <v>9</v>
      </c>
      <c r="B13" s="105"/>
      <c r="C13" s="105"/>
      <c r="D13" s="115" t="s">
        <v>54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15.75">
      <c r="A15" s="107" t="s">
        <v>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15.75">
      <c r="A16" s="124" t="s">
        <v>30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7" t="s">
        <v>31</v>
      </c>
      <c r="P16" s="127"/>
      <c r="Q16" s="127"/>
      <c r="R16" s="125">
        <v>1</v>
      </c>
      <c r="S16" s="125"/>
      <c r="T16" s="125"/>
      <c r="U16" s="126">
        <v>5869</v>
      </c>
      <c r="V16" s="126"/>
      <c r="W16" s="126"/>
      <c r="X16" s="126"/>
      <c r="Y16" s="17">
        <f aca="true" t="shared" si="0" ref="Y16:Y31">R16*U16</f>
        <v>5869</v>
      </c>
    </row>
    <row r="17" spans="1:25" ht="15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7"/>
      <c r="P17" s="127"/>
      <c r="Q17" s="127"/>
      <c r="R17" s="125"/>
      <c r="S17" s="125"/>
      <c r="T17" s="125"/>
      <c r="U17" s="126"/>
      <c r="V17" s="126"/>
      <c r="W17" s="126"/>
      <c r="X17" s="126"/>
      <c r="Y17" s="17">
        <f t="shared" si="0"/>
        <v>0</v>
      </c>
    </row>
    <row r="18" spans="1:25" ht="15.75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7"/>
      <c r="P18" s="127"/>
      <c r="Q18" s="127"/>
      <c r="R18" s="125"/>
      <c r="S18" s="125"/>
      <c r="T18" s="125"/>
      <c r="U18" s="126"/>
      <c r="V18" s="126"/>
      <c r="W18" s="126"/>
      <c r="X18" s="126"/>
      <c r="Y18" s="17">
        <f t="shared" si="0"/>
        <v>0</v>
      </c>
    </row>
    <row r="19" spans="1:25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7"/>
      <c r="P19" s="127"/>
      <c r="Q19" s="127"/>
      <c r="R19" s="125"/>
      <c r="S19" s="125"/>
      <c r="T19" s="125"/>
      <c r="U19" s="126"/>
      <c r="V19" s="126"/>
      <c r="W19" s="126"/>
      <c r="X19" s="126"/>
      <c r="Y19" s="17">
        <f t="shared" si="0"/>
        <v>0</v>
      </c>
    </row>
    <row r="20" spans="1:25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7"/>
      <c r="P20" s="127"/>
      <c r="Q20" s="127"/>
      <c r="R20" s="125"/>
      <c r="S20" s="125"/>
      <c r="T20" s="125"/>
      <c r="U20" s="126"/>
      <c r="V20" s="126"/>
      <c r="W20" s="126"/>
      <c r="X20" s="126"/>
      <c r="Y20" s="17">
        <f t="shared" si="0"/>
        <v>0</v>
      </c>
    </row>
    <row r="21" spans="1:25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/>
      <c r="P21" s="127"/>
      <c r="Q21" s="127"/>
      <c r="R21" s="125"/>
      <c r="S21" s="125"/>
      <c r="T21" s="125"/>
      <c r="U21" s="126"/>
      <c r="V21" s="126"/>
      <c r="W21" s="126"/>
      <c r="X21" s="126"/>
      <c r="Y21" s="17">
        <f t="shared" si="0"/>
        <v>0</v>
      </c>
    </row>
    <row r="22" spans="1:25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7"/>
      <c r="P22" s="127"/>
      <c r="Q22" s="127"/>
      <c r="R22" s="125"/>
      <c r="S22" s="125"/>
      <c r="T22" s="125"/>
      <c r="U22" s="126"/>
      <c r="V22" s="126"/>
      <c r="W22" s="126"/>
      <c r="X22" s="126"/>
      <c r="Y22" s="17">
        <f t="shared" si="0"/>
        <v>0</v>
      </c>
    </row>
    <row r="23" spans="1:25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7"/>
      <c r="P23" s="127"/>
      <c r="Q23" s="127"/>
      <c r="R23" s="125"/>
      <c r="S23" s="125"/>
      <c r="T23" s="125"/>
      <c r="U23" s="126"/>
      <c r="V23" s="126"/>
      <c r="W23" s="126"/>
      <c r="X23" s="126"/>
      <c r="Y23" s="17">
        <f t="shared" si="0"/>
        <v>0</v>
      </c>
    </row>
    <row r="24" spans="1:25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7"/>
      <c r="P24" s="127"/>
      <c r="Q24" s="127"/>
      <c r="R24" s="125"/>
      <c r="S24" s="125"/>
      <c r="T24" s="125"/>
      <c r="U24" s="126"/>
      <c r="V24" s="126"/>
      <c r="W24" s="126"/>
      <c r="X24" s="126"/>
      <c r="Y24" s="17">
        <f t="shared" si="0"/>
        <v>0</v>
      </c>
    </row>
    <row r="25" spans="1:25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7"/>
      <c r="P25" s="127"/>
      <c r="Q25" s="127"/>
      <c r="R25" s="125"/>
      <c r="S25" s="125"/>
      <c r="T25" s="125"/>
      <c r="U25" s="126"/>
      <c r="V25" s="126"/>
      <c r="W25" s="126"/>
      <c r="X25" s="126"/>
      <c r="Y25" s="17">
        <f t="shared" si="0"/>
        <v>0</v>
      </c>
    </row>
    <row r="26" spans="1:25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7"/>
      <c r="P26" s="127"/>
      <c r="Q26" s="127"/>
      <c r="R26" s="125"/>
      <c r="S26" s="125"/>
      <c r="T26" s="125"/>
      <c r="U26" s="126"/>
      <c r="V26" s="126"/>
      <c r="W26" s="126"/>
      <c r="X26" s="126"/>
      <c r="Y26" s="17">
        <f t="shared" si="0"/>
        <v>0</v>
      </c>
    </row>
    <row r="27" spans="1:25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7"/>
      <c r="P27" s="127"/>
      <c r="Q27" s="127"/>
      <c r="R27" s="125"/>
      <c r="S27" s="125"/>
      <c r="T27" s="125"/>
      <c r="U27" s="126"/>
      <c r="V27" s="126"/>
      <c r="W27" s="126"/>
      <c r="X27" s="126"/>
      <c r="Y27" s="17">
        <f t="shared" si="0"/>
        <v>0</v>
      </c>
    </row>
    <row r="28" spans="1:25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7"/>
      <c r="P28" s="127"/>
      <c r="Q28" s="127"/>
      <c r="R28" s="125"/>
      <c r="S28" s="125"/>
      <c r="T28" s="125"/>
      <c r="U28" s="126"/>
      <c r="V28" s="126"/>
      <c r="W28" s="126"/>
      <c r="X28" s="126"/>
      <c r="Y28" s="17">
        <f t="shared" si="0"/>
        <v>0</v>
      </c>
    </row>
    <row r="29" spans="1:25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7"/>
      <c r="P29" s="127"/>
      <c r="Q29" s="127"/>
      <c r="R29" s="125"/>
      <c r="S29" s="125"/>
      <c r="T29" s="125"/>
      <c r="U29" s="126"/>
      <c r="V29" s="126"/>
      <c r="W29" s="126"/>
      <c r="X29" s="126"/>
      <c r="Y29" s="17">
        <f t="shared" si="0"/>
        <v>0</v>
      </c>
    </row>
    <row r="30" spans="1:25" ht="15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7"/>
      <c r="P30" s="127"/>
      <c r="Q30" s="127"/>
      <c r="R30" s="125"/>
      <c r="S30" s="125"/>
      <c r="T30" s="125"/>
      <c r="U30" s="126"/>
      <c r="V30" s="126"/>
      <c r="W30" s="126"/>
      <c r="X30" s="126"/>
      <c r="Y30" s="17">
        <f t="shared" si="0"/>
        <v>0</v>
      </c>
    </row>
    <row r="31" spans="1:25" ht="15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7"/>
      <c r="P31" s="127"/>
      <c r="Q31" s="127"/>
      <c r="R31" s="125"/>
      <c r="S31" s="125"/>
      <c r="T31" s="125"/>
      <c r="U31" s="126"/>
      <c r="V31" s="126"/>
      <c r="W31" s="126"/>
      <c r="X31" s="126"/>
      <c r="Y31" s="17">
        <f t="shared" si="0"/>
        <v>0</v>
      </c>
    </row>
    <row r="32" spans="1:25" ht="15.75">
      <c r="A32" s="100" t="s">
        <v>15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">
        <f>SUM(Y16:Y31)</f>
        <v>5869</v>
      </c>
    </row>
    <row r="33" spans="1:25" ht="15.75">
      <c r="A33" s="100" t="s">
        <v>20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7" t="s">
        <v>21</v>
      </c>
    </row>
    <row r="34" spans="1:25" ht="15.75">
      <c r="A34" s="100" t="s">
        <v>18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7">
        <f>Y32</f>
        <v>5869</v>
      </c>
    </row>
    <row r="36" spans="1:25" ht="15.75">
      <c r="A36" s="1" t="s">
        <v>16</v>
      </c>
      <c r="J36" s="131" t="str">
        <f>SUMINWORDS(Y34,"грн.","коп.")</f>
        <v>П'ять тисяч вісімсот шістдесят дев'ять грн. 0 коп.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25" ht="15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23"/>
      <c r="W37" s="98"/>
      <c r="X37" s="98"/>
      <c r="Y37" s="98"/>
    </row>
    <row r="38" ht="18.75" customHeight="1"/>
    <row r="39" spans="1:25" ht="15.75">
      <c r="A39" s="1" t="s">
        <v>17</v>
      </c>
      <c r="D39" s="24"/>
      <c r="E39" s="24"/>
      <c r="F39" s="24"/>
      <c r="G39" s="24"/>
      <c r="H39" s="24"/>
      <c r="I39" s="24"/>
      <c r="J39" s="24"/>
      <c r="K39" s="24"/>
      <c r="L39" s="120" t="s">
        <v>26</v>
      </c>
      <c r="M39" s="120"/>
      <c r="N39" s="120"/>
      <c r="O39" s="120"/>
      <c r="P39" s="120"/>
      <c r="Q39" s="120"/>
      <c r="R39" s="120"/>
      <c r="S39" s="120"/>
      <c r="T39" s="120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13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93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4" t="s">
        <v>9</v>
      </c>
      <c r="B13" s="105"/>
      <c r="C13" s="105"/>
      <c r="D13" s="115" t="s">
        <v>41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49.5" customHeight="1">
      <c r="A15" s="91" t="s">
        <v>38</v>
      </c>
      <c r="B15" s="92"/>
      <c r="C15" s="111"/>
      <c r="D15" s="89" t="s">
        <v>10</v>
      </c>
      <c r="E15" s="90"/>
      <c r="F15" s="90"/>
      <c r="G15" s="90"/>
      <c r="H15" s="90"/>
      <c r="I15" s="90"/>
      <c r="J15" s="90"/>
      <c r="K15" s="90"/>
      <c r="L15" s="90"/>
      <c r="M15" s="90"/>
      <c r="N15" s="42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52.5" customHeight="1">
      <c r="A16" s="108" t="s">
        <v>39</v>
      </c>
      <c r="B16" s="109"/>
      <c r="C16" s="110"/>
      <c r="D16" s="118" t="s">
        <v>40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41"/>
      <c r="O16" s="106" t="s">
        <v>28</v>
      </c>
      <c r="P16" s="106"/>
      <c r="Q16" s="106"/>
      <c r="R16" s="103">
        <v>31</v>
      </c>
      <c r="S16" s="103"/>
      <c r="T16" s="103"/>
      <c r="U16" s="102">
        <v>29.46</v>
      </c>
      <c r="V16" s="102"/>
      <c r="W16" s="102"/>
      <c r="X16" s="102"/>
      <c r="Y16" s="34">
        <f aca="true" t="shared" si="0" ref="Y16:Y26">R16*U16</f>
        <v>913.26</v>
      </c>
    </row>
    <row r="17" spans="1:37" ht="16.5">
      <c r="A17" s="121"/>
      <c r="B17" s="122"/>
      <c r="C17" s="1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106"/>
      <c r="Q17" s="106"/>
      <c r="R17" s="103"/>
      <c r="S17" s="103"/>
      <c r="T17" s="103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6"/>
      <c r="P18" s="106"/>
      <c r="Q18" s="106"/>
      <c r="R18" s="103"/>
      <c r="S18" s="103"/>
      <c r="T18" s="103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6"/>
      <c r="P19" s="106"/>
      <c r="Q19" s="106"/>
      <c r="R19" s="103"/>
      <c r="S19" s="103"/>
      <c r="T19" s="103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6"/>
      <c r="P20" s="106"/>
      <c r="Q20" s="106"/>
      <c r="R20" s="103"/>
      <c r="S20" s="103"/>
      <c r="T20" s="103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6"/>
      <c r="P21" s="106"/>
      <c r="Q21" s="106"/>
      <c r="R21" s="103"/>
      <c r="S21" s="103"/>
      <c r="T21" s="103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6"/>
      <c r="P22" s="106"/>
      <c r="Q22" s="106"/>
      <c r="R22" s="103"/>
      <c r="S22" s="103"/>
      <c r="T22" s="103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6"/>
      <c r="P23" s="106"/>
      <c r="Q23" s="106"/>
      <c r="R23" s="103"/>
      <c r="S23" s="103"/>
      <c r="T23" s="103"/>
      <c r="U23" s="102"/>
      <c r="V23" s="102"/>
      <c r="W23" s="102"/>
      <c r="X23" s="102"/>
      <c r="Y23" s="34">
        <f t="shared" si="0"/>
        <v>0</v>
      </c>
    </row>
    <row r="24" spans="1:25" ht="16.5">
      <c r="A24" s="108"/>
      <c r="B24" s="109"/>
      <c r="C24" s="11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6"/>
      <c r="P24" s="106"/>
      <c r="Q24" s="106"/>
      <c r="R24" s="103"/>
      <c r="S24" s="103"/>
      <c r="T24" s="103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6"/>
      <c r="P25" s="106"/>
      <c r="Q25" s="106"/>
      <c r="R25" s="103"/>
      <c r="S25" s="103"/>
      <c r="T25" s="103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6"/>
      <c r="P26" s="106"/>
      <c r="Q26" s="106"/>
      <c r="R26" s="103"/>
      <c r="S26" s="103"/>
      <c r="T26" s="103"/>
      <c r="U26" s="102"/>
      <c r="V26" s="102"/>
      <c r="W26" s="102"/>
      <c r="X26" s="102"/>
      <c r="Y26" s="34">
        <f t="shared" si="0"/>
        <v>0</v>
      </c>
    </row>
    <row r="27" spans="1:25" ht="15.75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7">
        <f>SUM(Y16:Y26)</f>
        <v>913.26</v>
      </c>
    </row>
    <row r="28" spans="1:25" ht="15.75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7" t="s">
        <v>21</v>
      </c>
    </row>
    <row r="29" spans="1:25" ht="15.75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7">
        <f>Y27</f>
        <v>913.26</v>
      </c>
    </row>
    <row r="31" spans="1:25" ht="16.5">
      <c r="A31" s="1" t="s">
        <v>16</v>
      </c>
      <c r="J31" s="101" t="str">
        <f>SUMINWORDS(Y29,"грн.","коп.")</f>
        <v>Дев'ятсот тринадцять грн. 26 коп.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3"/>
      <c r="W32" s="98"/>
      <c r="X32" s="98"/>
      <c r="Y32" s="98"/>
    </row>
    <row r="33" ht="18.75" customHeight="1"/>
    <row r="34" spans="1:25" ht="15.75">
      <c r="A34" s="1" t="s">
        <v>17</v>
      </c>
      <c r="D34" s="24"/>
      <c r="E34" s="24"/>
      <c r="F34" s="24"/>
      <c r="G34" s="24"/>
      <c r="H34" s="24"/>
      <c r="I34" s="24"/>
      <c r="J34" s="120" t="s">
        <v>26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3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36" t="s">
        <v>35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104" t="s">
        <v>9</v>
      </c>
      <c r="B13" s="105"/>
      <c r="C13" s="105"/>
      <c r="D13" s="115" t="s">
        <v>37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15.75">
      <c r="A15" s="107" t="s">
        <v>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15.75">
      <c r="A16" s="124" t="s">
        <v>30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7" t="s">
        <v>31</v>
      </c>
      <c r="P16" s="127"/>
      <c r="Q16" s="127"/>
      <c r="R16" s="125">
        <v>1</v>
      </c>
      <c r="S16" s="125"/>
      <c r="T16" s="125"/>
      <c r="U16" s="126">
        <v>1981.51</v>
      </c>
      <c r="V16" s="126"/>
      <c r="W16" s="126"/>
      <c r="X16" s="126"/>
      <c r="Y16" s="17">
        <f aca="true" t="shared" si="0" ref="Y16:Y31">R16*U16</f>
        <v>1981.51</v>
      </c>
    </row>
    <row r="17" spans="1:25" ht="15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7"/>
      <c r="P17" s="127"/>
      <c r="Q17" s="127"/>
      <c r="R17" s="125"/>
      <c r="S17" s="125"/>
      <c r="T17" s="125"/>
      <c r="U17" s="126"/>
      <c r="V17" s="126"/>
      <c r="W17" s="126"/>
      <c r="X17" s="126"/>
      <c r="Y17" s="17">
        <f t="shared" si="0"/>
        <v>0</v>
      </c>
    </row>
    <row r="18" spans="1:25" ht="15.75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7"/>
      <c r="P18" s="127"/>
      <c r="Q18" s="127"/>
      <c r="R18" s="125"/>
      <c r="S18" s="125"/>
      <c r="T18" s="125"/>
      <c r="U18" s="126"/>
      <c r="V18" s="126"/>
      <c r="W18" s="126"/>
      <c r="X18" s="126"/>
      <c r="Y18" s="17">
        <f t="shared" si="0"/>
        <v>0</v>
      </c>
    </row>
    <row r="19" spans="1:25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7"/>
      <c r="P19" s="127"/>
      <c r="Q19" s="127"/>
      <c r="R19" s="125"/>
      <c r="S19" s="125"/>
      <c r="T19" s="125"/>
      <c r="U19" s="126"/>
      <c r="V19" s="126"/>
      <c r="W19" s="126"/>
      <c r="X19" s="126"/>
      <c r="Y19" s="17">
        <f t="shared" si="0"/>
        <v>0</v>
      </c>
    </row>
    <row r="20" spans="1:25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7"/>
      <c r="P20" s="127"/>
      <c r="Q20" s="127"/>
      <c r="R20" s="125"/>
      <c r="S20" s="125"/>
      <c r="T20" s="125"/>
      <c r="U20" s="126"/>
      <c r="V20" s="126"/>
      <c r="W20" s="126"/>
      <c r="X20" s="126"/>
      <c r="Y20" s="17">
        <f t="shared" si="0"/>
        <v>0</v>
      </c>
    </row>
    <row r="21" spans="1:25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/>
      <c r="P21" s="127"/>
      <c r="Q21" s="127"/>
      <c r="R21" s="125"/>
      <c r="S21" s="125"/>
      <c r="T21" s="125"/>
      <c r="U21" s="126"/>
      <c r="V21" s="126"/>
      <c r="W21" s="126"/>
      <c r="X21" s="126"/>
      <c r="Y21" s="17">
        <f t="shared" si="0"/>
        <v>0</v>
      </c>
    </row>
    <row r="22" spans="1:25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7"/>
      <c r="P22" s="127"/>
      <c r="Q22" s="127"/>
      <c r="R22" s="125"/>
      <c r="S22" s="125"/>
      <c r="T22" s="125"/>
      <c r="U22" s="126"/>
      <c r="V22" s="126"/>
      <c r="W22" s="126"/>
      <c r="X22" s="126"/>
      <c r="Y22" s="17">
        <f t="shared" si="0"/>
        <v>0</v>
      </c>
    </row>
    <row r="23" spans="1:25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7"/>
      <c r="P23" s="127"/>
      <c r="Q23" s="127"/>
      <c r="R23" s="125"/>
      <c r="S23" s="125"/>
      <c r="T23" s="125"/>
      <c r="U23" s="126"/>
      <c r="V23" s="126"/>
      <c r="W23" s="126"/>
      <c r="X23" s="126"/>
      <c r="Y23" s="17">
        <f t="shared" si="0"/>
        <v>0</v>
      </c>
    </row>
    <row r="24" spans="1:25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7"/>
      <c r="P24" s="127"/>
      <c r="Q24" s="127"/>
      <c r="R24" s="125"/>
      <c r="S24" s="125"/>
      <c r="T24" s="125"/>
      <c r="U24" s="126"/>
      <c r="V24" s="126"/>
      <c r="W24" s="126"/>
      <c r="X24" s="126"/>
      <c r="Y24" s="17">
        <f t="shared" si="0"/>
        <v>0</v>
      </c>
    </row>
    <row r="25" spans="1:25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7"/>
      <c r="P25" s="127"/>
      <c r="Q25" s="127"/>
      <c r="R25" s="125"/>
      <c r="S25" s="125"/>
      <c r="T25" s="125"/>
      <c r="U25" s="126"/>
      <c r="V25" s="126"/>
      <c r="W25" s="126"/>
      <c r="X25" s="126"/>
      <c r="Y25" s="17">
        <f t="shared" si="0"/>
        <v>0</v>
      </c>
    </row>
    <row r="26" spans="1:25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7"/>
      <c r="P26" s="127"/>
      <c r="Q26" s="127"/>
      <c r="R26" s="125"/>
      <c r="S26" s="125"/>
      <c r="T26" s="125"/>
      <c r="U26" s="126"/>
      <c r="V26" s="126"/>
      <c r="W26" s="126"/>
      <c r="X26" s="126"/>
      <c r="Y26" s="17">
        <f t="shared" si="0"/>
        <v>0</v>
      </c>
    </row>
    <row r="27" spans="1:25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7"/>
      <c r="P27" s="127"/>
      <c r="Q27" s="127"/>
      <c r="R27" s="125"/>
      <c r="S27" s="125"/>
      <c r="T27" s="125"/>
      <c r="U27" s="126"/>
      <c r="V27" s="126"/>
      <c r="W27" s="126"/>
      <c r="X27" s="126"/>
      <c r="Y27" s="17">
        <f t="shared" si="0"/>
        <v>0</v>
      </c>
    </row>
    <row r="28" spans="1:25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7"/>
      <c r="P28" s="127"/>
      <c r="Q28" s="127"/>
      <c r="R28" s="125"/>
      <c r="S28" s="125"/>
      <c r="T28" s="125"/>
      <c r="U28" s="126"/>
      <c r="V28" s="126"/>
      <c r="W28" s="126"/>
      <c r="X28" s="126"/>
      <c r="Y28" s="17">
        <f t="shared" si="0"/>
        <v>0</v>
      </c>
    </row>
    <row r="29" spans="1:25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7"/>
      <c r="P29" s="127"/>
      <c r="Q29" s="127"/>
      <c r="R29" s="125"/>
      <c r="S29" s="125"/>
      <c r="T29" s="125"/>
      <c r="U29" s="126"/>
      <c r="V29" s="126"/>
      <c r="W29" s="126"/>
      <c r="X29" s="126"/>
      <c r="Y29" s="17">
        <f t="shared" si="0"/>
        <v>0</v>
      </c>
    </row>
    <row r="30" spans="1:25" ht="15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7"/>
      <c r="P30" s="127"/>
      <c r="Q30" s="127"/>
      <c r="R30" s="125"/>
      <c r="S30" s="125"/>
      <c r="T30" s="125"/>
      <c r="U30" s="126"/>
      <c r="V30" s="126"/>
      <c r="W30" s="126"/>
      <c r="X30" s="126"/>
      <c r="Y30" s="17">
        <f t="shared" si="0"/>
        <v>0</v>
      </c>
    </row>
    <row r="31" spans="1:25" ht="15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7"/>
      <c r="P31" s="127"/>
      <c r="Q31" s="127"/>
      <c r="R31" s="125"/>
      <c r="S31" s="125"/>
      <c r="T31" s="125"/>
      <c r="U31" s="126"/>
      <c r="V31" s="126"/>
      <c r="W31" s="126"/>
      <c r="X31" s="126"/>
      <c r="Y31" s="17">
        <f t="shared" si="0"/>
        <v>0</v>
      </c>
    </row>
    <row r="32" spans="1:25" ht="15.75">
      <c r="A32" s="100" t="s">
        <v>15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">
        <f>SUM(Y16:Y31)</f>
        <v>1981.51</v>
      </c>
    </row>
    <row r="33" spans="1:25" ht="15.75">
      <c r="A33" s="100" t="s">
        <v>20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7" t="s">
        <v>21</v>
      </c>
    </row>
    <row r="34" spans="1:25" ht="15.75">
      <c r="A34" s="100" t="s">
        <v>18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7">
        <f>Y32</f>
        <v>1981.51</v>
      </c>
    </row>
    <row r="36" spans="1:25" ht="15.75">
      <c r="A36" s="1" t="s">
        <v>16</v>
      </c>
      <c r="J36" s="131" t="str">
        <f>SUMINWORDS(Y34,"грн.","коп.")</f>
        <v>Одна тисячa дев'ятсот вісімдесят одна грн. 51 коп.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1:25" ht="15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23"/>
      <c r="W37" s="98"/>
      <c r="X37" s="98"/>
      <c r="Y37" s="98"/>
    </row>
    <row r="38" ht="18.75" customHeight="1"/>
    <row r="39" spans="1:25" ht="15.75">
      <c r="A39" s="1" t="s">
        <v>17</v>
      </c>
      <c r="D39" s="24"/>
      <c r="E39" s="24"/>
      <c r="F39" s="24"/>
      <c r="G39" s="24"/>
      <c r="H39" s="24"/>
      <c r="I39" s="24"/>
      <c r="J39" s="24"/>
      <c r="K39" s="24"/>
      <c r="L39" s="120" t="s">
        <v>26</v>
      </c>
      <c r="M39" s="120"/>
      <c r="N39" s="120"/>
      <c r="O39" s="120"/>
      <c r="P39" s="120"/>
      <c r="Q39" s="120"/>
      <c r="R39" s="120"/>
      <c r="S39" s="120"/>
      <c r="T39" s="120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28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36" t="s">
        <v>35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104" t="s">
        <v>9</v>
      </c>
      <c r="B13" s="105"/>
      <c r="C13" s="105"/>
      <c r="D13" s="134" t="s">
        <v>57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</row>
    <row r="14" ht="12.75" customHeight="1"/>
    <row r="15" spans="1:25" ht="15.75">
      <c r="A15" s="107" t="s">
        <v>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15.75">
      <c r="A16" s="124" t="s">
        <v>30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7" t="s">
        <v>31</v>
      </c>
      <c r="P16" s="127"/>
      <c r="Q16" s="127"/>
      <c r="R16" s="125">
        <v>1</v>
      </c>
      <c r="S16" s="125"/>
      <c r="T16" s="125"/>
      <c r="U16" s="126">
        <v>841.14</v>
      </c>
      <c r="V16" s="126"/>
      <c r="W16" s="126"/>
      <c r="X16" s="126"/>
      <c r="Y16" s="17">
        <f aca="true" t="shared" si="0" ref="Y16:Y31">R16*U16</f>
        <v>841.14</v>
      </c>
    </row>
    <row r="17" spans="1:25" ht="15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7"/>
      <c r="P17" s="127"/>
      <c r="Q17" s="127"/>
      <c r="R17" s="125"/>
      <c r="S17" s="125"/>
      <c r="T17" s="125"/>
      <c r="U17" s="126"/>
      <c r="V17" s="126"/>
      <c r="W17" s="126"/>
      <c r="X17" s="126"/>
      <c r="Y17" s="17">
        <f t="shared" si="0"/>
        <v>0</v>
      </c>
    </row>
    <row r="18" spans="1:25" ht="15.75">
      <c r="A18" s="124" t="s">
        <v>27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7"/>
      <c r="P18" s="127"/>
      <c r="Q18" s="127"/>
      <c r="R18" s="125"/>
      <c r="S18" s="125"/>
      <c r="T18" s="125"/>
      <c r="U18" s="126"/>
      <c r="V18" s="126"/>
      <c r="W18" s="126"/>
      <c r="X18" s="126"/>
      <c r="Y18" s="17">
        <f t="shared" si="0"/>
        <v>0</v>
      </c>
    </row>
    <row r="19" spans="1:25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7"/>
      <c r="P19" s="127"/>
      <c r="Q19" s="127"/>
      <c r="R19" s="125"/>
      <c r="S19" s="125"/>
      <c r="T19" s="125"/>
      <c r="U19" s="126"/>
      <c r="V19" s="126"/>
      <c r="W19" s="126"/>
      <c r="X19" s="126"/>
      <c r="Y19" s="17">
        <f t="shared" si="0"/>
        <v>0</v>
      </c>
    </row>
    <row r="20" spans="1:25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7"/>
      <c r="P20" s="127"/>
      <c r="Q20" s="127"/>
      <c r="R20" s="125"/>
      <c r="S20" s="125"/>
      <c r="T20" s="125"/>
      <c r="U20" s="126"/>
      <c r="V20" s="126"/>
      <c r="W20" s="126"/>
      <c r="X20" s="126"/>
      <c r="Y20" s="17">
        <f t="shared" si="0"/>
        <v>0</v>
      </c>
    </row>
    <row r="21" spans="1:25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7"/>
      <c r="P21" s="127"/>
      <c r="Q21" s="127"/>
      <c r="R21" s="125"/>
      <c r="S21" s="125"/>
      <c r="T21" s="125"/>
      <c r="U21" s="126"/>
      <c r="V21" s="126"/>
      <c r="W21" s="126"/>
      <c r="X21" s="126"/>
      <c r="Y21" s="17">
        <f t="shared" si="0"/>
        <v>0</v>
      </c>
    </row>
    <row r="22" spans="1:25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7"/>
      <c r="P22" s="127"/>
      <c r="Q22" s="127"/>
      <c r="R22" s="125"/>
      <c r="S22" s="125"/>
      <c r="T22" s="125"/>
      <c r="U22" s="126"/>
      <c r="V22" s="126"/>
      <c r="W22" s="126"/>
      <c r="X22" s="126"/>
      <c r="Y22" s="17">
        <f t="shared" si="0"/>
        <v>0</v>
      </c>
    </row>
    <row r="23" spans="1:25" ht="15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7"/>
      <c r="P23" s="127"/>
      <c r="Q23" s="127"/>
      <c r="R23" s="125"/>
      <c r="S23" s="125"/>
      <c r="T23" s="125"/>
      <c r="U23" s="126"/>
      <c r="V23" s="126"/>
      <c r="W23" s="126"/>
      <c r="X23" s="126"/>
      <c r="Y23" s="17">
        <f t="shared" si="0"/>
        <v>0</v>
      </c>
    </row>
    <row r="24" spans="1:25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7"/>
      <c r="P24" s="127"/>
      <c r="Q24" s="127"/>
      <c r="R24" s="125"/>
      <c r="S24" s="125"/>
      <c r="T24" s="125"/>
      <c r="U24" s="126"/>
      <c r="V24" s="126"/>
      <c r="W24" s="126"/>
      <c r="X24" s="126"/>
      <c r="Y24" s="17">
        <f t="shared" si="0"/>
        <v>0</v>
      </c>
    </row>
    <row r="25" spans="1:25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7"/>
      <c r="P25" s="127"/>
      <c r="Q25" s="127"/>
      <c r="R25" s="125"/>
      <c r="S25" s="125"/>
      <c r="T25" s="125"/>
      <c r="U25" s="126"/>
      <c r="V25" s="126"/>
      <c r="W25" s="126"/>
      <c r="X25" s="126"/>
      <c r="Y25" s="17">
        <f t="shared" si="0"/>
        <v>0</v>
      </c>
    </row>
    <row r="26" spans="1:25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7"/>
      <c r="P26" s="127"/>
      <c r="Q26" s="127"/>
      <c r="R26" s="125"/>
      <c r="S26" s="125"/>
      <c r="T26" s="125"/>
      <c r="U26" s="126"/>
      <c r="V26" s="126"/>
      <c r="W26" s="126"/>
      <c r="X26" s="126"/>
      <c r="Y26" s="17">
        <f t="shared" si="0"/>
        <v>0</v>
      </c>
    </row>
    <row r="27" spans="1:25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7"/>
      <c r="P27" s="127"/>
      <c r="Q27" s="127"/>
      <c r="R27" s="125"/>
      <c r="S27" s="125"/>
      <c r="T27" s="125"/>
      <c r="U27" s="126"/>
      <c r="V27" s="126"/>
      <c r="W27" s="126"/>
      <c r="X27" s="126"/>
      <c r="Y27" s="17">
        <f t="shared" si="0"/>
        <v>0</v>
      </c>
    </row>
    <row r="28" spans="1:25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7"/>
      <c r="P28" s="127"/>
      <c r="Q28" s="127"/>
      <c r="R28" s="125"/>
      <c r="S28" s="125"/>
      <c r="T28" s="125"/>
      <c r="U28" s="126"/>
      <c r="V28" s="126"/>
      <c r="W28" s="126"/>
      <c r="X28" s="126"/>
      <c r="Y28" s="17">
        <f t="shared" si="0"/>
        <v>0</v>
      </c>
    </row>
    <row r="29" spans="1:25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7"/>
      <c r="P29" s="127"/>
      <c r="Q29" s="127"/>
      <c r="R29" s="125"/>
      <c r="S29" s="125"/>
      <c r="T29" s="125"/>
      <c r="U29" s="126"/>
      <c r="V29" s="126"/>
      <c r="W29" s="126"/>
      <c r="X29" s="126"/>
      <c r="Y29" s="17">
        <f t="shared" si="0"/>
        <v>0</v>
      </c>
    </row>
    <row r="30" spans="1:25" ht="15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7"/>
      <c r="P30" s="127"/>
      <c r="Q30" s="127"/>
      <c r="R30" s="125"/>
      <c r="S30" s="125"/>
      <c r="T30" s="125"/>
      <c r="U30" s="126"/>
      <c r="V30" s="126"/>
      <c r="W30" s="126"/>
      <c r="X30" s="126"/>
      <c r="Y30" s="17">
        <f t="shared" si="0"/>
        <v>0</v>
      </c>
    </row>
    <row r="31" spans="1:25" ht="15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7"/>
      <c r="P31" s="127"/>
      <c r="Q31" s="127"/>
      <c r="R31" s="125"/>
      <c r="S31" s="125"/>
      <c r="T31" s="125"/>
      <c r="U31" s="126"/>
      <c r="V31" s="126"/>
      <c r="W31" s="126"/>
      <c r="X31" s="126"/>
      <c r="Y31" s="17">
        <f t="shared" si="0"/>
        <v>0</v>
      </c>
    </row>
    <row r="32" spans="1:25" ht="15.75">
      <c r="A32" s="100" t="s">
        <v>15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7">
        <f>SUM(Y16:Y31)</f>
        <v>841.14</v>
      </c>
    </row>
    <row r="33" spans="1:25" ht="15.75">
      <c r="A33" s="100" t="s">
        <v>20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7" t="s">
        <v>21</v>
      </c>
    </row>
    <row r="34" spans="1:25" ht="15.75">
      <c r="A34" s="100" t="s">
        <v>18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7">
        <f>Y32</f>
        <v>841.14</v>
      </c>
    </row>
    <row r="35" ht="18" customHeight="1">
      <c r="A35" s="1" t="s">
        <v>55</v>
      </c>
    </row>
    <row r="36" spans="1:25" ht="15" customHeight="1">
      <c r="A36" s="133" t="str">
        <f>SUMINWORDS(Y34,"грн.","коп.")</f>
        <v>Вісімсот сорок одна грн. 14 коп.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</row>
    <row r="37" spans="1:25" ht="15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23"/>
      <c r="W37" s="99"/>
      <c r="X37" s="99"/>
      <c r="Y37" s="99"/>
    </row>
    <row r="38" ht="14.25" customHeight="1"/>
    <row r="39" spans="1:25" ht="15.75">
      <c r="A39" s="1" t="s">
        <v>17</v>
      </c>
      <c r="D39" s="24"/>
      <c r="E39" s="24"/>
      <c r="F39" s="24"/>
      <c r="G39" s="24"/>
      <c r="H39" s="24"/>
      <c r="I39" s="24"/>
      <c r="J39" s="24"/>
      <c r="K39" s="24"/>
      <c r="L39" s="120" t="s">
        <v>26</v>
      </c>
      <c r="M39" s="120"/>
      <c r="N39" s="120"/>
      <c r="O39" s="120"/>
      <c r="P39" s="120"/>
      <c r="Q39" s="120"/>
      <c r="R39" s="120"/>
      <c r="S39" s="120"/>
      <c r="T39" s="120"/>
      <c r="U39" s="120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29</v>
      </c>
      <c r="B3" s="18"/>
      <c r="C3" s="18"/>
      <c r="D3" s="18"/>
      <c r="E3" s="22" t="s">
        <v>22</v>
      </c>
      <c r="F3" s="22"/>
      <c r="G3" s="112">
        <v>23</v>
      </c>
      <c r="H3" s="112"/>
      <c r="I3" s="112"/>
      <c r="J3" s="18"/>
      <c r="K3" s="22" t="s">
        <v>8</v>
      </c>
      <c r="L3" s="22"/>
      <c r="M3" s="19" t="s">
        <v>19</v>
      </c>
      <c r="N3" s="19"/>
      <c r="O3" s="20"/>
      <c r="P3" s="20"/>
      <c r="Q3" s="19"/>
      <c r="R3" s="19" t="s">
        <v>19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2</v>
      </c>
      <c r="B5" s="8"/>
      <c r="C5" s="8"/>
      <c r="D5" s="8"/>
      <c r="E5" s="93" t="s">
        <v>24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3</v>
      </c>
      <c r="B6" s="11"/>
      <c r="C6" s="94" t="s">
        <v>23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4</v>
      </c>
      <c r="B7" s="11"/>
      <c r="C7" s="11"/>
      <c r="D7" s="97" t="s">
        <v>32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5</v>
      </c>
      <c r="B8" s="96" t="s">
        <v>36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1"/>
      <c r="R8" s="113" t="s">
        <v>6</v>
      </c>
      <c r="S8" s="113"/>
      <c r="T8" s="113"/>
      <c r="U8" s="97" t="s">
        <v>34</v>
      </c>
      <c r="V8" s="97"/>
      <c r="W8" s="97"/>
      <c r="X8" s="97"/>
      <c r="Y8" s="114"/>
    </row>
    <row r="9" spans="1:25" ht="15.75" customHeight="1">
      <c r="A9" s="10" t="s">
        <v>7</v>
      </c>
      <c r="B9" s="11"/>
      <c r="C9" s="11"/>
      <c r="D9" s="97" t="s">
        <v>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104" t="s">
        <v>9</v>
      </c>
      <c r="B13" s="105"/>
      <c r="C13" s="105"/>
      <c r="D13" s="115" t="s">
        <v>45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ht="12.75" customHeight="1"/>
    <row r="15" spans="1:25" ht="49.5" customHeight="1">
      <c r="A15" s="91" t="s">
        <v>43</v>
      </c>
      <c r="B15" s="92"/>
      <c r="C15" s="111"/>
      <c r="D15" s="89" t="s">
        <v>10</v>
      </c>
      <c r="E15" s="90"/>
      <c r="F15" s="90"/>
      <c r="G15" s="90"/>
      <c r="H15" s="90"/>
      <c r="I15" s="90"/>
      <c r="J15" s="90"/>
      <c r="K15" s="90"/>
      <c r="L15" s="90"/>
      <c r="M15" s="90"/>
      <c r="N15" s="42"/>
      <c r="O15" s="107" t="s">
        <v>14</v>
      </c>
      <c r="P15" s="107"/>
      <c r="Q15" s="107"/>
      <c r="R15" s="107" t="s">
        <v>13</v>
      </c>
      <c r="S15" s="107"/>
      <c r="T15" s="107"/>
      <c r="U15" s="107" t="s">
        <v>12</v>
      </c>
      <c r="V15" s="107"/>
      <c r="W15" s="107"/>
      <c r="X15" s="107"/>
      <c r="Y15" s="16" t="s">
        <v>11</v>
      </c>
    </row>
    <row r="16" spans="1:25" ht="52.5" customHeight="1">
      <c r="A16" s="108" t="s">
        <v>44</v>
      </c>
      <c r="B16" s="109"/>
      <c r="C16" s="110"/>
      <c r="D16" s="118" t="s">
        <v>42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41"/>
      <c r="O16" s="106" t="s">
        <v>28</v>
      </c>
      <c r="P16" s="106"/>
      <c r="Q16" s="106"/>
      <c r="R16" s="117">
        <v>4</v>
      </c>
      <c r="S16" s="117"/>
      <c r="T16" s="117"/>
      <c r="U16" s="102">
        <v>29.46</v>
      </c>
      <c r="V16" s="102"/>
      <c r="W16" s="102"/>
      <c r="X16" s="102"/>
      <c r="Y16" s="34">
        <f aca="true" t="shared" si="0" ref="Y16:Y26">R16*U16</f>
        <v>117.84</v>
      </c>
    </row>
    <row r="17" spans="1:37" ht="16.5">
      <c r="A17" s="121"/>
      <c r="B17" s="122"/>
      <c r="C17" s="12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106"/>
      <c r="Q17" s="106"/>
      <c r="R17" s="103"/>
      <c r="S17" s="103"/>
      <c r="T17" s="103"/>
      <c r="U17" s="102"/>
      <c r="V17" s="102"/>
      <c r="W17" s="102"/>
      <c r="X17" s="102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27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06"/>
      <c r="P18" s="106"/>
      <c r="Q18" s="106"/>
      <c r="R18" s="103"/>
      <c r="S18" s="103"/>
      <c r="T18" s="103"/>
      <c r="U18" s="102"/>
      <c r="V18" s="102"/>
      <c r="W18" s="102"/>
      <c r="X18" s="102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106"/>
      <c r="P19" s="106"/>
      <c r="Q19" s="106"/>
      <c r="R19" s="103"/>
      <c r="S19" s="103"/>
      <c r="T19" s="103"/>
      <c r="U19" s="102"/>
      <c r="V19" s="102"/>
      <c r="W19" s="102"/>
      <c r="X19" s="102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106"/>
      <c r="P20" s="106"/>
      <c r="Q20" s="106"/>
      <c r="R20" s="103"/>
      <c r="S20" s="103"/>
      <c r="T20" s="103"/>
      <c r="U20" s="102"/>
      <c r="V20" s="102"/>
      <c r="W20" s="102"/>
      <c r="X20" s="102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106"/>
      <c r="P21" s="106"/>
      <c r="Q21" s="106"/>
      <c r="R21" s="103"/>
      <c r="S21" s="103"/>
      <c r="T21" s="103"/>
      <c r="U21" s="102"/>
      <c r="V21" s="102"/>
      <c r="W21" s="102"/>
      <c r="X21" s="102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106"/>
      <c r="P22" s="106"/>
      <c r="Q22" s="106"/>
      <c r="R22" s="103"/>
      <c r="S22" s="103"/>
      <c r="T22" s="103"/>
      <c r="U22" s="102"/>
      <c r="V22" s="102"/>
      <c r="W22" s="102"/>
      <c r="X22" s="102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106"/>
      <c r="P23" s="106"/>
      <c r="Q23" s="106"/>
      <c r="R23" s="103"/>
      <c r="S23" s="103"/>
      <c r="T23" s="103"/>
      <c r="U23" s="102"/>
      <c r="V23" s="102"/>
      <c r="W23" s="102"/>
      <c r="X23" s="102"/>
      <c r="Y23" s="34">
        <f t="shared" si="0"/>
        <v>0</v>
      </c>
    </row>
    <row r="24" spans="1:25" ht="16.5">
      <c r="A24" s="108"/>
      <c r="B24" s="109"/>
      <c r="C24" s="11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06"/>
      <c r="P24" s="106"/>
      <c r="Q24" s="106"/>
      <c r="R24" s="103"/>
      <c r="S24" s="103"/>
      <c r="T24" s="103"/>
      <c r="U24" s="102"/>
      <c r="V24" s="102"/>
      <c r="W24" s="102"/>
      <c r="X24" s="102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106"/>
      <c r="P25" s="106"/>
      <c r="Q25" s="106"/>
      <c r="R25" s="103"/>
      <c r="S25" s="103"/>
      <c r="T25" s="103"/>
      <c r="U25" s="102"/>
      <c r="V25" s="102"/>
      <c r="W25" s="102"/>
      <c r="X25" s="102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106"/>
      <c r="P26" s="106"/>
      <c r="Q26" s="106"/>
      <c r="R26" s="103"/>
      <c r="S26" s="103"/>
      <c r="T26" s="103"/>
      <c r="U26" s="102"/>
      <c r="V26" s="102"/>
      <c r="W26" s="102"/>
      <c r="X26" s="102"/>
      <c r="Y26" s="34">
        <f t="shared" si="0"/>
        <v>0</v>
      </c>
    </row>
    <row r="27" spans="1:25" ht="15.75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7">
        <f>SUM(Y16:Y26)</f>
        <v>117.84</v>
      </c>
    </row>
    <row r="28" spans="1:25" ht="15.75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7" t="s">
        <v>21</v>
      </c>
    </row>
    <row r="29" spans="1:25" ht="15.75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7">
        <f>Y27</f>
        <v>117.84</v>
      </c>
    </row>
    <row r="31" spans="1:25" ht="16.5">
      <c r="A31" s="1" t="s">
        <v>16</v>
      </c>
      <c r="J31" s="101" t="str">
        <f>SUMINWORDS(Y29,"грн.","коп.")</f>
        <v>Сто сімнадцять грн. 84 коп.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5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3"/>
      <c r="W32" s="98"/>
      <c r="X32" s="98"/>
      <c r="Y32" s="98"/>
    </row>
    <row r="33" ht="18.75" customHeight="1"/>
    <row r="34" spans="1:25" ht="15.75">
      <c r="A34" s="1" t="s">
        <v>17</v>
      </c>
      <c r="D34" s="24"/>
      <c r="E34" s="24"/>
      <c r="F34" s="24"/>
      <c r="G34" s="24"/>
      <c r="H34" s="24"/>
      <c r="I34" s="24"/>
      <c r="J34" s="120" t="s">
        <v>26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2020-04-15T09:19:15Z</cp:lastPrinted>
  <dcterms:created xsi:type="dcterms:W3CDTF">2006-10-31T08:29:53Z</dcterms:created>
  <dcterms:modified xsi:type="dcterms:W3CDTF">2020-04-15T09:59:36Z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