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1700" windowHeight="8580" tabRatio="790" firstSheet="12" activeTab="12"/>
  </bookViews>
  <sheets>
    <sheet name="Упр охор здор" sheetId="1" state="hidden" r:id="rId1"/>
    <sheet name="дороги (3)" sheetId="2" state="hidden" r:id="rId2"/>
    <sheet name="дороги" sheetId="3" state="hidden" r:id="rId3"/>
    <sheet name="дороги (2)" sheetId="4" state="hidden" r:id="rId4"/>
    <sheet name="культура" sheetId="5" state="hidden" r:id="rId5"/>
    <sheet name="ксерокопія" sheetId="6" state="hidden" r:id="rId6"/>
    <sheet name="філармонія" sheetId="7" state="hidden" r:id="rId7"/>
    <sheet name="НТО" sheetId="8" state="hidden" r:id="rId8"/>
    <sheet name="ксерокопія (2)" sheetId="9" state="hidden" r:id="rId9"/>
    <sheet name="ксерокопія (3)" sheetId="10" state="hidden" r:id="rId10"/>
    <sheet name="Мет.брухт" sheetId="11" state="hidden" r:id="rId11"/>
    <sheet name="Мет.брухт (2)" sheetId="12" state="hidden" r:id="rId12"/>
    <sheet name="РПЗ 31,10" sheetId="13" r:id="rId13"/>
  </sheets>
  <definedNames>
    <definedName name="_xlnm.Print_Area" localSheetId="2">'дороги'!$A$2:$Z$61</definedName>
    <definedName name="_xlnm.Print_Area" localSheetId="3">'дороги (2)'!$A$2:$Z$63</definedName>
    <definedName name="_xlnm.Print_Area" localSheetId="1">'дороги (3)'!$A$2:$Z$61</definedName>
    <definedName name="_xlnm.Print_Area" localSheetId="5">'ксерокопія'!$A$2:$Z$58</definedName>
    <definedName name="_xlnm.Print_Area" localSheetId="8">'ксерокопія (2)'!$A$2:$Z$58</definedName>
    <definedName name="_xlnm.Print_Area" localSheetId="9">'ксерокопія (3)'!$A$2:$Z$58</definedName>
    <definedName name="_xlnm.Print_Area" localSheetId="4">'культура'!$A$2:$Z$63</definedName>
    <definedName name="_xlnm.Print_Area" localSheetId="10">'Мет.брухт'!$A$2:$Z$58</definedName>
    <definedName name="_xlnm.Print_Area" localSheetId="11">'Мет.брухт (2)'!$A$2:$Z$58</definedName>
    <definedName name="_xlnm.Print_Area" localSheetId="7">'НТО'!$A$2:$Z$63</definedName>
    <definedName name="_xlnm.Print_Area" localSheetId="12">'РПЗ 31,10'!$A$1:$H$91</definedName>
    <definedName name="_xlnm.Print_Area" localSheetId="0">'Упр охор здор'!$A$2:$Z$58</definedName>
    <definedName name="_xlnm.Print_Area" localSheetId="6">'філармонія'!$A$2:$Z$63</definedName>
  </definedNames>
  <calcPr fullCalcOnLoad="1"/>
</workbook>
</file>

<file path=xl/sharedStrings.xml><?xml version="1.0" encoding="utf-8"?>
<sst xmlns="http://schemas.openxmlformats.org/spreadsheetml/2006/main" count="691" uniqueCount="217">
  <si>
    <t>Постачальник</t>
  </si>
  <si>
    <t>Адреса</t>
  </si>
  <si>
    <t>Р/рахунок</t>
  </si>
  <si>
    <t>в</t>
  </si>
  <si>
    <t>МФО</t>
  </si>
  <si>
    <t>ЄДРПОУ</t>
  </si>
  <si>
    <t>від</t>
  </si>
  <si>
    <t>Платник</t>
  </si>
  <si>
    <t>Найменування</t>
  </si>
  <si>
    <t>Сума</t>
  </si>
  <si>
    <t>Ціна</t>
  </si>
  <si>
    <t>К-сть</t>
  </si>
  <si>
    <t>Од. вим.</t>
  </si>
  <si>
    <t>Всього</t>
  </si>
  <si>
    <t xml:space="preserve">Загальна сума, що підлягає оплаті </t>
  </si>
  <si>
    <t>Директор</t>
  </si>
  <si>
    <t>Загальна сума з ПДВ</t>
  </si>
  <si>
    <t>"</t>
  </si>
  <si>
    <t>Податок на додану вартість (ПДВ)</t>
  </si>
  <si>
    <t>-</t>
  </si>
  <si>
    <t>№</t>
  </si>
  <si>
    <t>м.Суми, вул.Садова, 49</t>
  </si>
  <si>
    <t>Державний архів Сумської області</t>
  </si>
  <si>
    <t xml:space="preserve">   03494403</t>
  </si>
  <si>
    <t>Головний  бухгалтер</t>
  </si>
  <si>
    <t>Код доходів  25010100</t>
  </si>
  <si>
    <t>док.</t>
  </si>
  <si>
    <t xml:space="preserve">    РАХУНОК</t>
  </si>
  <si>
    <t>Науково-технічна обробка документів</t>
  </si>
  <si>
    <t>посл.</t>
  </si>
  <si>
    <t>31259291107509</t>
  </si>
  <si>
    <t>Держказначейська служба України</t>
  </si>
  <si>
    <t>820172</t>
  </si>
  <si>
    <t xml:space="preserve">           Державний архів Сумської області</t>
  </si>
  <si>
    <t xml:space="preserve"> Держказначейська служба України</t>
  </si>
  <si>
    <t>Обласний комунальний заклад  Сумської обласної ради «Обласний інформаційно-аналітичний  центр медичної статистики м. Суми»</t>
  </si>
  <si>
    <t>№з/п згідно прейскуранту</t>
  </si>
  <si>
    <t>3.1.2</t>
  </si>
  <si>
    <t>Надання архівних документів для копіювання технічними засобами архіву</t>
  </si>
  <si>
    <t>Сумська регіональна фірма    ДП «Центр державного земельного кадастру»</t>
  </si>
  <si>
    <t>Копіювання архівних документів технічними засобами архіву</t>
  </si>
  <si>
    <t>№з/п</t>
  </si>
  <si>
    <t>1</t>
  </si>
  <si>
    <t>Сумська регіональна фірма    ДП «Центр  державного  земельного  кадастру»</t>
  </si>
  <si>
    <t>ТОВ "Житло-Сервіс-Інвест"</t>
  </si>
  <si>
    <t>Видача справ до читального залу понад норму</t>
  </si>
  <si>
    <t>лютого 2017 року</t>
  </si>
  <si>
    <t>"15</t>
  </si>
  <si>
    <t xml:space="preserve">Головне управління Державної казначейської служби України у Сумській області </t>
  </si>
  <si>
    <t>Науково-технічна обробка документів постійного зберігання та з кадрових питань (особового складу)  за 2013-2015 роки.</t>
  </si>
  <si>
    <t>Управління майном Сумської обласної ради</t>
  </si>
  <si>
    <t>Науково-технічна обробка документів постійного зберігання та з кадрових питань (особового складу)  за 2012-2014 роки та розробка номенклатури справ на 2017 рік</t>
  </si>
  <si>
    <t>Управління охорони здоров'я Сумської обласної державної адміністрації</t>
  </si>
  <si>
    <t>Загальна сума, що підлягає оплаті:</t>
  </si>
  <si>
    <t>Державне підприємство  «Дослідне господарство Агрофірма "Надія» ІСГ ПС НААН України</t>
  </si>
  <si>
    <t>Відділ внутрішнього аудиту Сумської обласної державної адміністрації</t>
  </si>
  <si>
    <t>кг</t>
  </si>
  <si>
    <t>Код доходів  25010400</t>
  </si>
  <si>
    <t>31250291407509</t>
  </si>
  <si>
    <t>Металобрухт від демонтажу системи кондиціювання</t>
  </si>
  <si>
    <t xml:space="preserve">  січня 2018 р.</t>
  </si>
  <si>
    <t>Брухт сталевий</t>
  </si>
  <si>
    <t xml:space="preserve">Товариство з обмеженою відповідальність  «ВТОРЧЕРМЕТ» </t>
  </si>
  <si>
    <t>т</t>
  </si>
  <si>
    <t>12</t>
  </si>
  <si>
    <t>ЗАТВЕРДЖЕНО</t>
  </si>
  <si>
    <t xml:space="preserve">протоколом засідання тендерного комітету </t>
  </si>
  <si>
    <t>Державного архіву Сумської області</t>
  </si>
  <si>
    <t xml:space="preserve">Державного архіву Сумської області (03494403) </t>
  </si>
  <si>
    <t>на 2018 рік</t>
  </si>
  <si>
    <t>Конкретна назва предмету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</si>
  <si>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</si>
  <si>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</si>
  <si>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</si>
  <si>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</si>
  <si>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</si>
  <si>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021:2015 – 30190000-7 Офісне устаткування та приладдя різне</t>
  </si>
  <si>
    <t>без використання електронної системи</t>
  </si>
  <si>
    <t>Січень 2018</t>
  </si>
  <si>
    <t>ДК 021:2015 – 22410000-7 Марки</t>
  </si>
  <si>
    <t>ДК 021:2015 – 24910000-6 Клеї</t>
  </si>
  <si>
    <t>код ДК 021:2015 – 33710000-0 Парфуми, засоби гігієни та презервативи</t>
  </si>
  <si>
    <t>ДК 021:2015 -  64110000-0 поштові послуги</t>
  </si>
  <si>
    <t>Послуги підтримки веб-сайту</t>
  </si>
  <si>
    <t>ДК 021:2015 - 72410000-7 Послуги провайдерів</t>
  </si>
  <si>
    <t>Поточний ремонт комп’ютерної техніки, заправка та регенерація картриджів</t>
  </si>
  <si>
    <t>ДК 021:2015 - 50310000-1 Технічне обслуговування і ремонт офісної техніки</t>
  </si>
  <si>
    <t>ДК 021:2015 – 79710000-4  Охоронні послуги; послуги з моніторингу сигналів тривоги, що надходять з пристроїв охоронної сигналізації</t>
  </si>
  <si>
    <t>Послуги вивезення та утилізації твердих побутових відходів</t>
  </si>
  <si>
    <t>ДК 021:2015 – 90510000-5 послуги з поводженням із безпечними сміттям і відходами та їх утилізація</t>
  </si>
  <si>
    <t>ДК 021:2015 - 50410000-2 Послуги з ремонту і технічного обслуговування вимірювальних, випробувальних і контрольних приладів</t>
  </si>
  <si>
    <t>Улаштування системи пожежного моніторингу приміщень архіву</t>
  </si>
  <si>
    <t xml:space="preserve">45340000-2 Зведення огорож, монтаж поручнів і захисних засобів </t>
  </si>
  <si>
    <t>ДК 021:2015 – 72220000-3 послуги з програмування та консультативні послуги з питань програмного забезпечення</t>
  </si>
  <si>
    <t>Страхування унікальних документів</t>
  </si>
  <si>
    <t>ДК 021:2015 – 66510000-8 страхові послуги</t>
  </si>
  <si>
    <t>Публікація оголошення</t>
  </si>
  <si>
    <t>ДК 021:2015 – 79820000-8 Послуги, пов’язані з друком</t>
  </si>
  <si>
    <t>Лабораторні дослідження якості стічних вод</t>
  </si>
  <si>
    <t>ДК 021:2015 – 90730000-3 Відстеження, моніторинг забруднень і відновлення</t>
  </si>
  <si>
    <t>Гідровипробування системи опалення</t>
  </si>
  <si>
    <t>ДК 021:2015 – 50720000-8 Послуги з ремонту і технічного обслуговування систем центрального опалення</t>
  </si>
  <si>
    <t>Теплова енергія</t>
  </si>
  <si>
    <t>ДК 021:2015 – 09320000-9 Пара, гаряча вода та пов’язана продукція</t>
  </si>
  <si>
    <t xml:space="preserve">Послуги водопостачання </t>
  </si>
  <si>
    <t>ДК 021:2015 – 65110000-7 Розподіл води</t>
  </si>
  <si>
    <t>Послуги водовідведення</t>
  </si>
  <si>
    <t>ДК 021:2015 –90430000-0 Послуги з відведення стічних вод</t>
  </si>
  <si>
    <t>Енергія електрична</t>
  </si>
  <si>
    <t>ДК 021:2015 – 09310000-5 електрична енергія</t>
  </si>
  <si>
    <t>Підвищення кваліфікації членів тендерного комітету, навчання з ПТЄТУ і мереж</t>
  </si>
  <si>
    <t>ДК 021:2015 – 80520000-5 Навчальні засоби</t>
  </si>
  <si>
    <t>ДК 021:2015 – 30210000-4 Машини для обробки даних (апаратна частина)</t>
  </si>
  <si>
    <t>20% суми, визначеної в договорі, укладеному в 2017 році, продовженому на час проведення процедури закупівлі на початку 2018 року</t>
  </si>
  <si>
    <t>Системний супровід програмного забезпечення FossDoс</t>
  </si>
  <si>
    <t>Додаток до річного плану закупівель (зі змінами)</t>
  </si>
  <si>
    <t>Послуги, пов’язані з програмним забезпеченням (послуги з представлення Замовника щодо питання реєстрації ЕЦП)</t>
  </si>
  <si>
    <t xml:space="preserve"> ДК 021:2015 - 72260000-5 "Послуги, пов’язані з програмним забезпеченням"</t>
  </si>
  <si>
    <t>Лютий 2018</t>
  </si>
  <si>
    <t>Послуги з обробки даних (Послуги з обробки даних, видачі сертифікатів таїх обслуговування)</t>
  </si>
  <si>
    <t>ДК 021:2015 - 72310000-1 "Послуги з обробки даних"</t>
  </si>
  <si>
    <t>Послуги користування абонентською скринькою. Послуги спеціального зв’язку</t>
  </si>
  <si>
    <t>Коди та назви відповідних класифікаторів предмета закупівлі (за наявності)</t>
  </si>
  <si>
    <t>Зошити (зошити 48 арк.)</t>
  </si>
  <si>
    <t>ДК 021:2015 – 22830000-7 Зошити</t>
  </si>
  <si>
    <t>Березень 2018</t>
  </si>
  <si>
    <t>Папір санітарно-гігієнічного призначення (серветки для монітора)</t>
  </si>
  <si>
    <t>ДК 021:2015 – 33770000-8 Папір санітарно-гігієнічного призначення</t>
  </si>
  <si>
    <t>ДК 021:2015 – 30230000-0 - Комп’ютерне обладнання</t>
  </si>
  <si>
    <t>ДК 021:2015 – 39830000-9 Продукція для чищення</t>
  </si>
  <si>
    <t>Парфуми, засоби гігієни та презервативи 
(Мило туалетне)</t>
  </si>
  <si>
    <t>Продукція для чищення (Засоби для чищення)</t>
  </si>
  <si>
    <t>Марки (марки, марковані конверти)</t>
  </si>
  <si>
    <t>Протипожежне, рятувальне та захисне обладнання (вогнегасники ВП-5)</t>
  </si>
  <si>
    <t>ДК 021:2015 – 35110000-5 Протипожежне, рятувальне та захисне обладнання</t>
  </si>
  <si>
    <t>Квітень 2018</t>
  </si>
  <si>
    <t>ДК 021:2015 – 32330000-5 Апаратура для запису та відтворення аудіо- та відеоматеріалу</t>
  </si>
  <si>
    <t>Охоронні послуги; послуги з моніторингу сигналів тривоги, що надходять з пристроїв охоронної сигналізації (охорона приміщень, послуги з цілодобового спостереження за установкою пожежної сигналізації)</t>
  </si>
  <si>
    <t>Апаратура для запису та відтворення аудіо- та відеоматеріалу (відеореєстратори)</t>
  </si>
  <si>
    <t>ДК 021:2015 –50530000-9 Послуги з ремонту та технічного обслуговування техніки</t>
  </si>
  <si>
    <t>Послуги з ремонту та технічного обслуговування техніки (Технічне обслуговування  та поточний ремонт електрообладнання)</t>
  </si>
  <si>
    <t>Послуги з технічного огляду та випробовувань (Електротехнічне лабараторне вимірювання електрообладнання)</t>
  </si>
  <si>
    <t xml:space="preserve"> ДК 021:2015 - 71630000-3 "Послуги з технічного огляду та випробовувань"</t>
  </si>
  <si>
    <t>Офісне устаткування та приладдя різне (архівні коробки для зберігання документів)</t>
  </si>
  <si>
    <t>допорогова процедура закупівлі</t>
  </si>
  <si>
    <t>Травень 2018</t>
  </si>
  <si>
    <t>Науково-технічні послуги в галузі інженерії (Повірка манометрів)</t>
  </si>
  <si>
    <t xml:space="preserve">ДК 021:2015 – 71350000-6 Науково-технічні послуги в галузі інженерії </t>
  </si>
  <si>
    <t>Червень 2018</t>
  </si>
  <si>
    <t>Машини для обробки даних (апаратна частина)  (комп'ютери-моноблоки)</t>
  </si>
  <si>
    <t>Офісне устаткування та приладдя різне (ксероксний папір)</t>
  </si>
  <si>
    <t xml:space="preserve"> Аксесуари для одягу (рукавички ФБ гумові)</t>
  </si>
  <si>
    <t>ДК 021:2015 – 18420000-9 "Аксесуари для одягу"</t>
  </si>
  <si>
    <t>Ароматизатори та воски (освіжувач повітря)</t>
  </si>
  <si>
    <t>ДК 021:2015 – 39810000-3 Ароматизатори та воски</t>
  </si>
  <si>
    <t xml:space="preserve">ДК 021:2015 – 39220000-0 Кухонне приладдя, товари для дому та господарства і приладдя для закладів громадського харчування </t>
  </si>
  <si>
    <t>Мережеве обладнання 
(мережевий фільтр)</t>
  </si>
  <si>
    <t>ДК 021:2015 – 32420000-3 Мережеве обладнання</t>
  </si>
  <si>
    <t>Комп’ютерне обладнання (принтер лазерний Canon LBP 6030w, клавіатура, миша USB, мережева карта, комутатор 8-портовий, кабельСАТ-5е)</t>
  </si>
  <si>
    <t>ДК 021:2015 – 31220000-4 Елементи електричних схем</t>
  </si>
  <si>
    <t>Липень 2018</t>
  </si>
  <si>
    <t>Приладдя для образотворчого мистецтва (пензль для підфарбовування)</t>
  </si>
  <si>
    <t>ДК 021:2015 – 37820000-2 Приладдя для образотворчого мистецтва</t>
  </si>
  <si>
    <t>Послуги з ремонту і технічного обслуговування аудіовізуального та оптичного обладнання (ремонт камери системи відеоспостереження)</t>
  </si>
  <si>
    <t>ДК 021:2015 - 50340000-0 Послуги з ремонту і технічного обслуговування аудіовізуального та оптичного обладнання</t>
  </si>
  <si>
    <t>Продукція лісництва та лісозаготівлі (брус)</t>
  </si>
  <si>
    <t>ДК 021:2015 – 03410000-7 "Продукція лісництва та лісозаготівлі"</t>
  </si>
  <si>
    <t>Серпень 2018</t>
  </si>
  <si>
    <t>Швидкозшивачі та супутнє приладдя (папки архівні, файли, папки для підпису)</t>
  </si>
  <si>
    <t>ДК 021:2015 – 22850000-3 "Швидкозшивачі та супутнє приладдя"</t>
  </si>
  <si>
    <t>Спеціалізована хімічна продукція (оліфа)</t>
  </si>
  <si>
    <t>ДК 021:2015 – 24950000-8 "Спеціалізована хімічна продукція"</t>
  </si>
  <si>
    <t>Клеї (клей ПВА, клей-олівець, клей КМЦ)</t>
  </si>
  <si>
    <t>Елементи електричних схем (вилка посилена, вилка кутова, вилка пряма, розетки)</t>
  </si>
  <si>
    <t>Кухонне приладдя, товари для дому та господарства і приладдя для закладів громадського харчування (набір щітка та совок, щітки)</t>
  </si>
  <si>
    <t>Арматура трубопровідна: крани, вентелі, клапани та супутні вироби (кран шаровий)</t>
  </si>
  <si>
    <t xml:space="preserve">ДК 021:2015 – 42130000-9 Арматура трубопровідна: крани, вентелі, клапани та супутні вироби </t>
  </si>
  <si>
    <t>Магістралі, трубопроводи, труби, обсадні труби, тюбінги та супутні вироби (штуцер)</t>
  </si>
  <si>
    <t>ДК 021:2015 – 44160000-9 Магістралі, трубопроводи, труби, обсадні труби, тюбінги та супутні вироби</t>
  </si>
  <si>
    <t>Вироби з дроту (провід)</t>
  </si>
  <si>
    <t>ДК 021:2015 – 44310000-6 Вироби з дроту</t>
  </si>
  <si>
    <t>Будівельні товари (фум лента)</t>
  </si>
  <si>
    <t>ДК 021:2015 – 44420000-0 Будівельні товари</t>
  </si>
  <si>
    <t>Замки, ключі та петлі (замок навісний, замки врізні)</t>
  </si>
  <si>
    <t>ДК 021:2015 – 44520000-1 Замки, ключі та петлі</t>
  </si>
  <si>
    <t>Кріпильні деталі (саморізи, болти з гайкою)</t>
  </si>
  <si>
    <t>ДК 021:2015 – 44530000-4 Кріпильні деталі</t>
  </si>
  <si>
    <t>Фарби (фарба)</t>
  </si>
  <si>
    <t>ДК 021:2015 – 44810000-1 Фарби</t>
  </si>
  <si>
    <t>Мастики, шпаклівки, замазки та розчинники (уайт-спіріт)</t>
  </si>
  <si>
    <t>ДК 021:2015 – 44830000-7 Мастики, шпаклівки, замазки та розчинники</t>
  </si>
  <si>
    <t>Електромонтажні роботи (монтаж зовнішнього освітлення, монтаж електромережі)</t>
  </si>
  <si>
    <t>ДК 021:2015 – 45310000-3 Електромонтажні роботи</t>
  </si>
  <si>
    <t>Комп’ютерне обладнання (монітори)</t>
  </si>
  <si>
    <t xml:space="preserve"> Аксесуари до робочого одягу (рукавички в'язані з ПВХ крапкою чорні)</t>
  </si>
  <si>
    <t>Послуги, пов’язані з програмним забезпеченням (послуги з встановлення додаткового клієнтського місця системи електронного документообігу)</t>
  </si>
  <si>
    <t>Послуги зі встановлення систем наведення і контролю (Монтаж та налагодження відеореєстраторів)</t>
  </si>
  <si>
    <t>ДК 021:2015 - 51900000-1 Послуги зі встановлення систем наведення і контролю (Монтаж та налагодження відеореєстраторів)</t>
  </si>
  <si>
    <t>Вересень 2018</t>
  </si>
  <si>
    <t>Послуги з ремонту і технічного обслуговування охолоджувальних установок (технічне обслуговування кондиціонерів)</t>
  </si>
  <si>
    <t xml:space="preserve">ДК 021:2015 - 50730000-0 Послуги з ремонту і технічного обслуговування охолоджувальних установок </t>
  </si>
  <si>
    <t>ДК 021:2015 – 64210000-1 Послуги телефонного зв’язку та передачі даних.</t>
  </si>
  <si>
    <t>Послуги телефонного зв’язку та передачі даних (Послуги телефонного зв’язку. Послуги з доступу до мережі Інтернет)</t>
  </si>
  <si>
    <t xml:space="preserve">Пролонгований договір. </t>
  </si>
  <si>
    <t>Поліетиленові мішки та пакети для сміття  (пакети для сміття)</t>
  </si>
  <si>
    <t>ДК 021:2015 – 19640000-4 "Поліетиленові мішки та пакети для сміття"</t>
  </si>
  <si>
    <t>Жовтень 2018</t>
  </si>
  <si>
    <t>Офісне устаткування та приладдя різне (ручки, стержні для ручок, маркери, папір для друку,  шило, скріпки, ластик, ксероксний папір, газетний папір, папір для заміток, олівці, скріпки, олівці з гумкою, гумки, скоби для степлера, маркер, ножиці, точилка, к</t>
  </si>
  <si>
    <t>від «31» жовтня 2018 року № 40</t>
  </si>
  <si>
    <t>Будівництво трубопроводів, ліній зв’язку та електропередач, шосе, доріг, аеродромів і залізничних доріг; вирівнювання поверхонь (поточний ремонт прибудинкової території (поточний ремонт (відновлення асфальтобетонного покриття))</t>
  </si>
  <si>
    <t>ДК 021:2015 – 45230000-8 Будівництво трубопроводів, ліній зв’язку та електропередач, шосе, доріг, аеродромів і залізничних доріг; вирівнювання поверхонь</t>
  </si>
  <si>
    <t>Листопад 2018</t>
  </si>
  <si>
    <t>Перерозподілено кошти у сумі 
30,95 грн.</t>
  </si>
  <si>
    <t xml:space="preserve"> Послуги з ремонту і технічного обслуговування вимірювальних, випробувальних і контрольних приладів
(Повірка пожежного гідранту; технічне обслуговування установок пожежної сигналізації; перезарядка вогнегасників: повірка лічильників тепла, повірка лічильників води, пломбування лічильника холодної води)</t>
  </si>
  <si>
    <t>Перерозподілено кошти у сумі 
1000,00 грн.</t>
  </si>
  <si>
    <t>Перерозподілено кошти у сумі 133,05 грн.</t>
  </si>
  <si>
    <t>Перерозподілено кошти у сумі 504,00 грн.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</si>
</sst>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&quot;р.&quot;"/>
    <numFmt numFmtId="187" formatCode="#,##0.00[$₴-422]"/>
    <numFmt numFmtId="188" formatCode="#,##0.0000"/>
    <numFmt numFmtId="189" formatCode="#,##0.0"/>
  </numFmts>
  <fonts count="53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4" fontId="2" fillId="33" borderId="16" xfId="0" applyNumberFormat="1" applyFont="1" applyFill="1" applyBorder="1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17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" fontId="4" fillId="33" borderId="16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87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0" fillId="0" borderId="0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187" fontId="15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42" applyFont="1" applyFill="1" applyBorder="1" applyAlignment="1" applyProtection="1">
      <alignment horizontal="center" vertical="center" wrapText="1"/>
      <protection/>
    </xf>
    <xf numFmtId="9" fontId="16" fillId="0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8" fillId="0" borderId="0" xfId="0" applyFont="1" applyFill="1" applyAlignment="1">
      <alignment horizontal="right" vertical="top" wrapText="1"/>
    </xf>
    <xf numFmtId="0" fontId="17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vertical="top" wrapText="1"/>
    </xf>
    <xf numFmtId="0" fontId="15" fillId="0" borderId="16" xfId="0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187" fontId="15" fillId="34" borderId="16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80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3" fontId="4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2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49" fontId="2" fillId="0" borderId="17" xfId="0" applyNumberFormat="1" applyFont="1" applyBorder="1" applyAlignment="1" applyProtection="1">
      <alignment horizontal="center"/>
      <protection locked="0"/>
    </xf>
    <xf numFmtId="187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87" fontId="1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2000250</xdr:colOff>
      <xdr:row>74</xdr:row>
      <xdr:rowOff>104775</xdr:rowOff>
    </xdr:from>
    <xdr:to>
      <xdr:col>6</xdr:col>
      <xdr:colOff>152400</xdr:colOff>
      <xdr:row>89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5594925"/>
          <a:ext cx="68389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dk21.dovidnyk.info/index.php?rozd=7241" TargetMode="External" /><Relationship Id="rId2" Type="http://schemas.openxmlformats.org/officeDocument/2006/relationships/hyperlink" Target="http://dk21.dovidnyk.info/index.php?rozd=5031" TargetMode="External" /><Relationship Id="rId3" Type="http://schemas.openxmlformats.org/officeDocument/2006/relationships/hyperlink" Target="http://dk21.dovidnyk.info/index.php?rozd=79711" TargetMode="External" /><Relationship Id="rId4" Type="http://schemas.openxmlformats.org/officeDocument/2006/relationships/hyperlink" Target="http://dk21.dovidnyk.info/index.php?rozd=5031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2:AK34"/>
  <sheetViews>
    <sheetView showGridLines="0" showZeros="0" zoomScale="75" zoomScaleNormal="75" zoomScalePageLayoutView="0" workbookViewId="0" topLeftCell="A1">
      <selection activeCell="AF41" sqref="AF41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8</v>
      </c>
      <c r="H3" s="102"/>
      <c r="I3" s="102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117" t="s">
        <v>22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30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6" t="s">
        <v>7</v>
      </c>
      <c r="B13" s="107"/>
      <c r="C13" s="107"/>
      <c r="D13" s="99" t="s">
        <v>52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ht="12.75" customHeight="1"/>
    <row r="15" spans="1:25" ht="49.5" customHeight="1">
      <c r="A15" s="110" t="s">
        <v>41</v>
      </c>
      <c r="B15" s="111"/>
      <c r="C15" s="112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52.5" customHeight="1">
      <c r="A16" s="86" t="s">
        <v>42</v>
      </c>
      <c r="B16" s="87"/>
      <c r="C16" s="88"/>
      <c r="D16" s="89" t="s">
        <v>28</v>
      </c>
      <c r="E16" s="90"/>
      <c r="F16" s="90"/>
      <c r="G16" s="90"/>
      <c r="H16" s="90"/>
      <c r="I16" s="90"/>
      <c r="J16" s="90"/>
      <c r="K16" s="90"/>
      <c r="L16" s="90"/>
      <c r="M16" s="90"/>
      <c r="N16" s="41"/>
      <c r="O16" s="86" t="s">
        <v>26</v>
      </c>
      <c r="P16" s="87"/>
      <c r="Q16" s="88"/>
      <c r="R16" s="101">
        <v>1</v>
      </c>
      <c r="S16" s="101"/>
      <c r="T16" s="101"/>
      <c r="U16" s="103">
        <v>5813.86</v>
      </c>
      <c r="V16" s="103"/>
      <c r="W16" s="103"/>
      <c r="X16" s="103"/>
      <c r="Y16" s="34">
        <f aca="true" t="shared" si="0" ref="Y16:Y26">R16*U16</f>
        <v>5813.86</v>
      </c>
    </row>
    <row r="17" spans="1:37" ht="16.5">
      <c r="A17" s="92"/>
      <c r="B17" s="93"/>
      <c r="C17" s="9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6"/>
      <c r="P17" s="96"/>
      <c r="Q17" s="96"/>
      <c r="R17" s="95"/>
      <c r="S17" s="95"/>
      <c r="T17" s="95"/>
      <c r="U17" s="103"/>
      <c r="V17" s="103"/>
      <c r="W17" s="103"/>
      <c r="X17" s="10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6"/>
      <c r="P18" s="96"/>
      <c r="Q18" s="96"/>
      <c r="R18" s="95"/>
      <c r="S18" s="95"/>
      <c r="T18" s="95"/>
      <c r="U18" s="103"/>
      <c r="V18" s="103"/>
      <c r="W18" s="103"/>
      <c r="X18" s="10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6"/>
      <c r="P19" s="96"/>
      <c r="Q19" s="96"/>
      <c r="R19" s="95"/>
      <c r="S19" s="95"/>
      <c r="T19" s="95"/>
      <c r="U19" s="103"/>
      <c r="V19" s="103"/>
      <c r="W19" s="103"/>
      <c r="X19" s="10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6"/>
      <c r="P20" s="96"/>
      <c r="Q20" s="96"/>
      <c r="R20" s="95"/>
      <c r="S20" s="95"/>
      <c r="T20" s="95"/>
      <c r="U20" s="103"/>
      <c r="V20" s="103"/>
      <c r="W20" s="103"/>
      <c r="X20" s="10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6"/>
      <c r="P21" s="96"/>
      <c r="Q21" s="96"/>
      <c r="R21" s="95"/>
      <c r="S21" s="95"/>
      <c r="T21" s="95"/>
      <c r="U21" s="103"/>
      <c r="V21" s="103"/>
      <c r="W21" s="103"/>
      <c r="X21" s="10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6"/>
      <c r="P22" s="96"/>
      <c r="Q22" s="96"/>
      <c r="R22" s="95"/>
      <c r="S22" s="95"/>
      <c r="T22" s="95"/>
      <c r="U22" s="103"/>
      <c r="V22" s="103"/>
      <c r="W22" s="103"/>
      <c r="X22" s="10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6"/>
      <c r="P23" s="96"/>
      <c r="Q23" s="96"/>
      <c r="R23" s="95"/>
      <c r="S23" s="95"/>
      <c r="T23" s="95"/>
      <c r="U23" s="103"/>
      <c r="V23" s="103"/>
      <c r="W23" s="103"/>
      <c r="X23" s="103"/>
      <c r="Y23" s="34">
        <f t="shared" si="0"/>
        <v>0</v>
      </c>
    </row>
    <row r="24" spans="1:25" ht="16.5">
      <c r="A24" s="86"/>
      <c r="B24" s="87"/>
      <c r="C24" s="8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6"/>
      <c r="P24" s="96"/>
      <c r="Q24" s="96"/>
      <c r="R24" s="95"/>
      <c r="S24" s="95"/>
      <c r="T24" s="95"/>
      <c r="U24" s="103"/>
      <c r="V24" s="103"/>
      <c r="W24" s="103"/>
      <c r="X24" s="10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6"/>
      <c r="P25" s="96"/>
      <c r="Q25" s="96"/>
      <c r="R25" s="95"/>
      <c r="S25" s="95"/>
      <c r="T25" s="95"/>
      <c r="U25" s="103"/>
      <c r="V25" s="103"/>
      <c r="W25" s="103"/>
      <c r="X25" s="10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6"/>
      <c r="P26" s="96"/>
      <c r="Q26" s="96"/>
      <c r="R26" s="95"/>
      <c r="S26" s="95"/>
      <c r="T26" s="95"/>
      <c r="U26" s="103"/>
      <c r="V26" s="103"/>
      <c r="W26" s="103"/>
      <c r="X26" s="103"/>
      <c r="Y26" s="34">
        <f t="shared" si="0"/>
        <v>0</v>
      </c>
    </row>
    <row r="27" spans="1:25" ht="15.75">
      <c r="A27" s="115" t="s">
        <v>13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7">
        <f>SUM(Y16:Y26)</f>
        <v>5813.86</v>
      </c>
    </row>
    <row r="28" spans="1:25" ht="15.75">
      <c r="A28" s="115" t="s">
        <v>18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7" t="s">
        <v>19</v>
      </c>
    </row>
    <row r="29" spans="1:25" ht="15.75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7">
        <f>Y27</f>
        <v>5813.86</v>
      </c>
    </row>
    <row r="31" spans="1:25" ht="16.5">
      <c r="A31" s="1" t="s">
        <v>14</v>
      </c>
      <c r="J31" s="116" t="str">
        <f>SUMINWORDS(Y29,"грн.","коп.")</f>
        <v>П'ять тисяч вісімсот тринадцять грн. 86 коп.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23"/>
      <c r="W32" s="113"/>
      <c r="X32" s="113"/>
      <c r="Y32" s="113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91" t="s">
        <v>24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AK34"/>
  <sheetViews>
    <sheetView showGridLines="0" showZeros="0" zoomScale="75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20</v>
      </c>
      <c r="H3" s="102"/>
      <c r="I3" s="102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117" t="s">
        <v>22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30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6" t="s">
        <v>7</v>
      </c>
      <c r="B13" s="107"/>
      <c r="C13" s="107"/>
      <c r="D13" s="99" t="s">
        <v>54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ht="12.75" customHeight="1"/>
    <row r="15" spans="1:25" ht="49.5" customHeight="1">
      <c r="A15" s="110" t="s">
        <v>41</v>
      </c>
      <c r="B15" s="111"/>
      <c r="C15" s="112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52.5" customHeight="1">
      <c r="A16" s="86" t="s">
        <v>42</v>
      </c>
      <c r="B16" s="87"/>
      <c r="C16" s="88"/>
      <c r="D16" s="89" t="s">
        <v>40</v>
      </c>
      <c r="E16" s="90"/>
      <c r="F16" s="90"/>
      <c r="G16" s="90"/>
      <c r="H16" s="90"/>
      <c r="I16" s="90"/>
      <c r="J16" s="90"/>
      <c r="K16" s="90"/>
      <c r="L16" s="90"/>
      <c r="M16" s="90"/>
      <c r="N16" s="41"/>
      <c r="O16" s="96" t="s">
        <v>26</v>
      </c>
      <c r="P16" s="96"/>
      <c r="Q16" s="96"/>
      <c r="R16" s="101">
        <v>3</v>
      </c>
      <c r="S16" s="101"/>
      <c r="T16" s="101"/>
      <c r="U16" s="103">
        <v>29.46</v>
      </c>
      <c r="V16" s="103"/>
      <c r="W16" s="103"/>
      <c r="X16" s="103"/>
      <c r="Y16" s="34">
        <f aca="true" t="shared" si="0" ref="Y16:Y26">R16*U16</f>
        <v>88.38</v>
      </c>
    </row>
    <row r="17" spans="1:37" ht="16.5">
      <c r="A17" s="92"/>
      <c r="B17" s="93"/>
      <c r="C17" s="9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6"/>
      <c r="P17" s="96"/>
      <c r="Q17" s="96"/>
      <c r="R17" s="95"/>
      <c r="S17" s="95"/>
      <c r="T17" s="95"/>
      <c r="U17" s="103"/>
      <c r="V17" s="103"/>
      <c r="W17" s="103"/>
      <c r="X17" s="10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6"/>
      <c r="P18" s="96"/>
      <c r="Q18" s="96"/>
      <c r="R18" s="95"/>
      <c r="S18" s="95"/>
      <c r="T18" s="95"/>
      <c r="U18" s="103"/>
      <c r="V18" s="103"/>
      <c r="W18" s="103"/>
      <c r="X18" s="10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6"/>
      <c r="P19" s="96"/>
      <c r="Q19" s="96"/>
      <c r="R19" s="95"/>
      <c r="S19" s="95"/>
      <c r="T19" s="95"/>
      <c r="U19" s="103"/>
      <c r="V19" s="103"/>
      <c r="W19" s="103"/>
      <c r="X19" s="10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6"/>
      <c r="P20" s="96"/>
      <c r="Q20" s="96"/>
      <c r="R20" s="95"/>
      <c r="S20" s="95"/>
      <c r="T20" s="95"/>
      <c r="U20" s="103"/>
      <c r="V20" s="103"/>
      <c r="W20" s="103"/>
      <c r="X20" s="10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6"/>
      <c r="P21" s="96"/>
      <c r="Q21" s="96"/>
      <c r="R21" s="95"/>
      <c r="S21" s="95"/>
      <c r="T21" s="95"/>
      <c r="U21" s="103"/>
      <c r="V21" s="103"/>
      <c r="W21" s="103"/>
      <c r="X21" s="10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6"/>
      <c r="P22" s="96"/>
      <c r="Q22" s="96"/>
      <c r="R22" s="95"/>
      <c r="S22" s="95"/>
      <c r="T22" s="95"/>
      <c r="U22" s="103"/>
      <c r="V22" s="103"/>
      <c r="W22" s="103"/>
      <c r="X22" s="10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6"/>
      <c r="P23" s="96"/>
      <c r="Q23" s="96"/>
      <c r="R23" s="95"/>
      <c r="S23" s="95"/>
      <c r="T23" s="95"/>
      <c r="U23" s="103"/>
      <c r="V23" s="103"/>
      <c r="W23" s="103"/>
      <c r="X23" s="103"/>
      <c r="Y23" s="34">
        <f t="shared" si="0"/>
        <v>0</v>
      </c>
    </row>
    <row r="24" spans="1:25" ht="16.5">
      <c r="A24" s="86"/>
      <c r="B24" s="87"/>
      <c r="C24" s="8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6"/>
      <c r="P24" s="96"/>
      <c r="Q24" s="96"/>
      <c r="R24" s="95"/>
      <c r="S24" s="95"/>
      <c r="T24" s="95"/>
      <c r="U24" s="103"/>
      <c r="V24" s="103"/>
      <c r="W24" s="103"/>
      <c r="X24" s="10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6"/>
      <c r="P25" s="96"/>
      <c r="Q25" s="96"/>
      <c r="R25" s="95"/>
      <c r="S25" s="95"/>
      <c r="T25" s="95"/>
      <c r="U25" s="103"/>
      <c r="V25" s="103"/>
      <c r="W25" s="103"/>
      <c r="X25" s="10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6"/>
      <c r="P26" s="96"/>
      <c r="Q26" s="96"/>
      <c r="R26" s="95"/>
      <c r="S26" s="95"/>
      <c r="T26" s="95"/>
      <c r="U26" s="103"/>
      <c r="V26" s="103"/>
      <c r="W26" s="103"/>
      <c r="X26" s="103"/>
      <c r="Y26" s="34">
        <f t="shared" si="0"/>
        <v>0</v>
      </c>
    </row>
    <row r="27" spans="1:25" ht="15.75">
      <c r="A27" s="115" t="s">
        <v>13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7">
        <f>SUM(Y16:Y26)</f>
        <v>88.38</v>
      </c>
    </row>
    <row r="28" spans="1:25" ht="15.75">
      <c r="A28" s="115" t="s">
        <v>18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7" t="s">
        <v>19</v>
      </c>
    </row>
    <row r="29" spans="1:25" ht="15.75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7">
        <f>Y27</f>
        <v>88.38</v>
      </c>
    </row>
    <row r="31" spans="1:25" ht="16.5">
      <c r="A31" s="1" t="s">
        <v>14</v>
      </c>
      <c r="J31" s="116" t="str">
        <f>SUMINWORDS(Y29,"грн.","коп.")</f>
        <v>Вісімдесят вісім грн. 38 коп.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23"/>
      <c r="W32" s="113"/>
      <c r="X32" s="113"/>
      <c r="Y32" s="113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91" t="s">
        <v>24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AK34"/>
  <sheetViews>
    <sheetView showGridLines="0" showZeros="0" zoomScale="75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3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1</v>
      </c>
      <c r="H3" s="102"/>
      <c r="I3" s="102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117" t="s">
        <v>22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58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6" t="s">
        <v>7</v>
      </c>
      <c r="B13" s="107"/>
      <c r="C13" s="107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ht="12.75" customHeight="1"/>
    <row r="15" spans="1:25" ht="49.5" customHeight="1">
      <c r="A15" s="110" t="s">
        <v>41</v>
      </c>
      <c r="B15" s="111"/>
      <c r="C15" s="112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41.25" customHeight="1">
      <c r="A16" s="86" t="s">
        <v>42</v>
      </c>
      <c r="B16" s="87"/>
      <c r="C16" s="88"/>
      <c r="D16" s="89" t="s">
        <v>59</v>
      </c>
      <c r="E16" s="90"/>
      <c r="F16" s="90"/>
      <c r="G16" s="90"/>
      <c r="H16" s="90"/>
      <c r="I16" s="90"/>
      <c r="J16" s="90"/>
      <c r="K16" s="90"/>
      <c r="L16" s="90"/>
      <c r="M16" s="90"/>
      <c r="N16" s="41"/>
      <c r="O16" s="96" t="s">
        <v>56</v>
      </c>
      <c r="P16" s="96"/>
      <c r="Q16" s="96"/>
      <c r="R16" s="101"/>
      <c r="S16" s="101"/>
      <c r="T16" s="101"/>
      <c r="U16" s="103">
        <v>5</v>
      </c>
      <c r="V16" s="103"/>
      <c r="W16" s="103"/>
      <c r="X16" s="103"/>
      <c r="Y16" s="34">
        <f aca="true" t="shared" si="0" ref="Y16:Y26">R16*U16</f>
        <v>0</v>
      </c>
    </row>
    <row r="17" spans="1:37" ht="16.5">
      <c r="A17" s="92"/>
      <c r="B17" s="93"/>
      <c r="C17" s="9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6"/>
      <c r="P17" s="96"/>
      <c r="Q17" s="96"/>
      <c r="R17" s="95"/>
      <c r="S17" s="95"/>
      <c r="T17" s="95"/>
      <c r="U17" s="103"/>
      <c r="V17" s="103"/>
      <c r="W17" s="103"/>
      <c r="X17" s="10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57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6"/>
      <c r="P18" s="96"/>
      <c r="Q18" s="96"/>
      <c r="R18" s="95"/>
      <c r="S18" s="95"/>
      <c r="T18" s="95"/>
      <c r="U18" s="103"/>
      <c r="V18" s="103"/>
      <c r="W18" s="103"/>
      <c r="X18" s="10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6"/>
      <c r="P19" s="96"/>
      <c r="Q19" s="96"/>
      <c r="R19" s="95"/>
      <c r="S19" s="95"/>
      <c r="T19" s="95"/>
      <c r="U19" s="103"/>
      <c r="V19" s="103"/>
      <c r="W19" s="103"/>
      <c r="X19" s="10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6"/>
      <c r="P20" s="96"/>
      <c r="Q20" s="96"/>
      <c r="R20" s="95"/>
      <c r="S20" s="95"/>
      <c r="T20" s="95"/>
      <c r="U20" s="103"/>
      <c r="V20" s="103"/>
      <c r="W20" s="103"/>
      <c r="X20" s="10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6"/>
      <c r="P21" s="96"/>
      <c r="Q21" s="96"/>
      <c r="R21" s="95"/>
      <c r="S21" s="95"/>
      <c r="T21" s="95"/>
      <c r="U21" s="103"/>
      <c r="V21" s="103"/>
      <c r="W21" s="103"/>
      <c r="X21" s="10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6"/>
      <c r="P22" s="96"/>
      <c r="Q22" s="96"/>
      <c r="R22" s="95"/>
      <c r="S22" s="95"/>
      <c r="T22" s="95"/>
      <c r="U22" s="103"/>
      <c r="V22" s="103"/>
      <c r="W22" s="103"/>
      <c r="X22" s="10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6"/>
      <c r="P23" s="96"/>
      <c r="Q23" s="96"/>
      <c r="R23" s="95"/>
      <c r="S23" s="95"/>
      <c r="T23" s="95"/>
      <c r="U23" s="103"/>
      <c r="V23" s="103"/>
      <c r="W23" s="103"/>
      <c r="X23" s="103"/>
      <c r="Y23" s="34">
        <f t="shared" si="0"/>
        <v>0</v>
      </c>
    </row>
    <row r="24" spans="1:25" ht="16.5">
      <c r="A24" s="86"/>
      <c r="B24" s="87"/>
      <c r="C24" s="8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6"/>
      <c r="P24" s="96"/>
      <c r="Q24" s="96"/>
      <c r="R24" s="95"/>
      <c r="S24" s="95"/>
      <c r="T24" s="95"/>
      <c r="U24" s="103"/>
      <c r="V24" s="103"/>
      <c r="W24" s="103"/>
      <c r="X24" s="10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6"/>
      <c r="P25" s="96"/>
      <c r="Q25" s="96"/>
      <c r="R25" s="95"/>
      <c r="S25" s="95"/>
      <c r="T25" s="95"/>
      <c r="U25" s="103"/>
      <c r="V25" s="103"/>
      <c r="W25" s="103"/>
      <c r="X25" s="10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6"/>
      <c r="P26" s="96"/>
      <c r="Q26" s="96"/>
      <c r="R26" s="95"/>
      <c r="S26" s="95"/>
      <c r="T26" s="95"/>
      <c r="U26" s="103"/>
      <c r="V26" s="103"/>
      <c r="W26" s="103"/>
      <c r="X26" s="103"/>
      <c r="Y26" s="34">
        <f t="shared" si="0"/>
        <v>0</v>
      </c>
    </row>
    <row r="27" spans="1:25" ht="15.75">
      <c r="A27" s="115" t="s">
        <v>13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7">
        <f>SUM(Y16:Y26)</f>
        <v>0</v>
      </c>
    </row>
    <row r="28" spans="1:25" ht="15.75">
      <c r="A28" s="115" t="s">
        <v>18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7" t="s">
        <v>19</v>
      </c>
    </row>
    <row r="29" spans="1:25" ht="15.75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7">
        <f>Y27</f>
        <v>0</v>
      </c>
    </row>
    <row r="31" spans="1:25" ht="16.5">
      <c r="A31" s="1" t="s">
        <v>14</v>
      </c>
      <c r="J31" s="116" t="str">
        <f>SUMINWORDS(Y29,"грн.","коп.")</f>
        <v>Нуль грн. 0 коп.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23"/>
      <c r="W32" s="113"/>
      <c r="X32" s="113"/>
      <c r="Y32" s="113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91" t="s">
        <v>24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24"/>
      <c r="V34" s="24"/>
      <c r="W34" s="24"/>
      <c r="X34" s="24"/>
      <c r="Y34" s="24"/>
    </row>
  </sheetData>
  <sheetProtection/>
  <mergeCells count="60">
    <mergeCell ref="O24:Q24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U17:X17"/>
    <mergeCell ref="U18:X18"/>
    <mergeCell ref="U19:X19"/>
    <mergeCell ref="U25:X25"/>
    <mergeCell ref="U26:X26"/>
    <mergeCell ref="U21:X21"/>
    <mergeCell ref="U24:X24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2:AK34"/>
  <sheetViews>
    <sheetView showGridLines="0" showZeros="0" zoomScale="75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3" style="6" customWidth="1"/>
    <col min="21" max="21" width="3.83203125" style="6" customWidth="1"/>
    <col min="22" max="22" width="5.33203125" style="6" customWidth="1"/>
    <col min="23" max="23" width="1.83203125" style="6" customWidth="1"/>
    <col min="24" max="24" width="0.1640625" style="6" customWidth="1"/>
    <col min="25" max="25" width="12.83203125" style="6" customWidth="1"/>
    <col min="26" max="26" width="2.66015625" style="6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2</v>
      </c>
      <c r="H3" s="102"/>
      <c r="I3" s="102"/>
      <c r="J3" s="18"/>
      <c r="K3" s="22" t="s">
        <v>6</v>
      </c>
      <c r="L3" s="22"/>
      <c r="M3" s="19" t="s">
        <v>17</v>
      </c>
      <c r="N3" s="19"/>
      <c r="O3" s="133" t="s">
        <v>64</v>
      </c>
      <c r="P3" s="133"/>
      <c r="Q3" s="19"/>
      <c r="R3" s="19" t="s">
        <v>17</v>
      </c>
      <c r="S3" s="133" t="s">
        <v>60</v>
      </c>
      <c r="T3" s="133"/>
      <c r="U3" s="133"/>
      <c r="V3" s="133"/>
      <c r="W3" s="133"/>
      <c r="X3" s="133"/>
      <c r="Y3" s="133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117" t="s">
        <v>22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58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6" t="s">
        <v>7</v>
      </c>
      <c r="B13" s="107"/>
      <c r="C13" s="107"/>
      <c r="D13" s="99" t="s">
        <v>62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ht="12.75" customHeight="1"/>
    <row r="15" spans="1:25" ht="49.5" customHeight="1">
      <c r="A15" s="110" t="s">
        <v>41</v>
      </c>
      <c r="B15" s="111"/>
      <c r="C15" s="112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41.25" customHeight="1">
      <c r="A16" s="86" t="s">
        <v>42</v>
      </c>
      <c r="B16" s="87"/>
      <c r="C16" s="88"/>
      <c r="D16" s="89" t="s">
        <v>61</v>
      </c>
      <c r="E16" s="90"/>
      <c r="F16" s="90"/>
      <c r="G16" s="90"/>
      <c r="H16" s="90"/>
      <c r="I16" s="90"/>
      <c r="J16" s="90"/>
      <c r="K16" s="90"/>
      <c r="L16" s="90"/>
      <c r="M16" s="90"/>
      <c r="N16" s="41"/>
      <c r="O16" s="96" t="s">
        <v>63</v>
      </c>
      <c r="P16" s="96"/>
      <c r="Q16" s="96"/>
      <c r="R16" s="95">
        <v>1.1</v>
      </c>
      <c r="S16" s="95"/>
      <c r="T16" s="95"/>
      <c r="U16" s="103">
        <v>6000</v>
      </c>
      <c r="V16" s="103"/>
      <c r="W16" s="103"/>
      <c r="X16" s="103"/>
      <c r="Y16" s="34">
        <f aca="true" t="shared" si="0" ref="Y16:Y26">R16*U16</f>
        <v>6600.000000000001</v>
      </c>
    </row>
    <row r="17" spans="1:37" ht="16.5">
      <c r="A17" s="92"/>
      <c r="B17" s="93"/>
      <c r="C17" s="9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6"/>
      <c r="P17" s="96"/>
      <c r="Q17" s="96"/>
      <c r="R17" s="95"/>
      <c r="S17" s="95"/>
      <c r="T17" s="95"/>
      <c r="U17" s="103"/>
      <c r="V17" s="103"/>
      <c r="W17" s="103"/>
      <c r="X17" s="10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57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6"/>
      <c r="P18" s="96"/>
      <c r="Q18" s="96"/>
      <c r="R18" s="95"/>
      <c r="S18" s="95"/>
      <c r="T18" s="95"/>
      <c r="U18" s="103"/>
      <c r="V18" s="103"/>
      <c r="W18" s="103"/>
      <c r="X18" s="10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6"/>
      <c r="P19" s="96"/>
      <c r="Q19" s="96"/>
      <c r="R19" s="95"/>
      <c r="S19" s="95"/>
      <c r="T19" s="95"/>
      <c r="U19" s="103"/>
      <c r="V19" s="103"/>
      <c r="W19" s="103"/>
      <c r="X19" s="10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6"/>
      <c r="P20" s="96"/>
      <c r="Q20" s="96"/>
      <c r="R20" s="95"/>
      <c r="S20" s="95"/>
      <c r="T20" s="95"/>
      <c r="U20" s="103"/>
      <c r="V20" s="103"/>
      <c r="W20" s="103"/>
      <c r="X20" s="10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6"/>
      <c r="P21" s="96"/>
      <c r="Q21" s="96"/>
      <c r="R21" s="95"/>
      <c r="S21" s="95"/>
      <c r="T21" s="95"/>
      <c r="U21" s="103"/>
      <c r="V21" s="103"/>
      <c r="W21" s="103"/>
      <c r="X21" s="10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6"/>
      <c r="P22" s="96"/>
      <c r="Q22" s="96"/>
      <c r="R22" s="95"/>
      <c r="S22" s="95"/>
      <c r="T22" s="95"/>
      <c r="U22" s="103"/>
      <c r="V22" s="103"/>
      <c r="W22" s="103"/>
      <c r="X22" s="10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6"/>
      <c r="P23" s="96"/>
      <c r="Q23" s="96"/>
      <c r="R23" s="95"/>
      <c r="S23" s="95"/>
      <c r="T23" s="95"/>
      <c r="U23" s="103"/>
      <c r="V23" s="103"/>
      <c r="W23" s="103"/>
      <c r="X23" s="103"/>
      <c r="Y23" s="34">
        <f t="shared" si="0"/>
        <v>0</v>
      </c>
    </row>
    <row r="24" spans="1:25" ht="16.5">
      <c r="A24" s="86"/>
      <c r="B24" s="87"/>
      <c r="C24" s="8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6"/>
      <c r="P24" s="96"/>
      <c r="Q24" s="96"/>
      <c r="R24" s="95"/>
      <c r="S24" s="95"/>
      <c r="T24" s="95"/>
      <c r="U24" s="103"/>
      <c r="V24" s="103"/>
      <c r="W24" s="103"/>
      <c r="X24" s="10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6"/>
      <c r="P25" s="96"/>
      <c r="Q25" s="96"/>
      <c r="R25" s="95"/>
      <c r="S25" s="95"/>
      <c r="T25" s="95"/>
      <c r="U25" s="103"/>
      <c r="V25" s="103"/>
      <c r="W25" s="103"/>
      <c r="X25" s="10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6"/>
      <c r="P26" s="96"/>
      <c r="Q26" s="96"/>
      <c r="R26" s="95"/>
      <c r="S26" s="95"/>
      <c r="T26" s="95"/>
      <c r="U26" s="103"/>
      <c r="V26" s="103"/>
      <c r="W26" s="103"/>
      <c r="X26" s="103"/>
      <c r="Y26" s="34">
        <f t="shared" si="0"/>
        <v>0</v>
      </c>
    </row>
    <row r="27" spans="1:25" ht="15.75">
      <c r="A27" s="115" t="s">
        <v>13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7">
        <f>SUM(Y16:Y26)</f>
        <v>6600.000000000001</v>
      </c>
    </row>
    <row r="28" spans="1:25" ht="15.75">
      <c r="A28" s="115" t="s">
        <v>18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7" t="s">
        <v>19</v>
      </c>
    </row>
    <row r="29" spans="1:25" ht="15.75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7">
        <f>Y27</f>
        <v>6600.000000000001</v>
      </c>
    </row>
    <row r="31" spans="1:25" ht="16.5">
      <c r="A31" s="1" t="s">
        <v>14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" customHeight="1">
      <c r="A32" s="130" t="str">
        <f>SUMINWORDS(Y29,"грн.","коп.")</f>
        <v>Шість тисяч шістсот грн. 0 коп.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91" t="s">
        <v>24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24"/>
      <c r="V34" s="24"/>
      <c r="W34" s="24"/>
      <c r="X34" s="24"/>
      <c r="Y34" s="24"/>
    </row>
  </sheetData>
  <sheetProtection/>
  <mergeCells count="61">
    <mergeCell ref="S3:Y3"/>
    <mergeCell ref="O3:P3"/>
    <mergeCell ref="E5:P5"/>
    <mergeCell ref="C6:P6"/>
    <mergeCell ref="G3:I3"/>
    <mergeCell ref="A32:Y32"/>
    <mergeCell ref="C10:P10"/>
    <mergeCell ref="B8:P8"/>
    <mergeCell ref="D7:P7"/>
    <mergeCell ref="D9:P9"/>
    <mergeCell ref="U25:X25"/>
    <mergeCell ref="A27:X27"/>
    <mergeCell ref="J31:Y31"/>
    <mergeCell ref="A28:X28"/>
    <mergeCell ref="A29:X29"/>
    <mergeCell ref="U26:X26"/>
    <mergeCell ref="R25:T25"/>
    <mergeCell ref="U24:X24"/>
    <mergeCell ref="R19:T19"/>
    <mergeCell ref="R20:T20"/>
    <mergeCell ref="U22:X22"/>
    <mergeCell ref="U23:X23"/>
    <mergeCell ref="U19:X19"/>
    <mergeCell ref="U21:X21"/>
    <mergeCell ref="R21:T21"/>
    <mergeCell ref="R23:T23"/>
    <mergeCell ref="A13:C13"/>
    <mergeCell ref="O25:Q25"/>
    <mergeCell ref="D15:M15"/>
    <mergeCell ref="A16:C16"/>
    <mergeCell ref="A15:C15"/>
    <mergeCell ref="A24:C24"/>
    <mergeCell ref="D16:M16"/>
    <mergeCell ref="O22:Q22"/>
    <mergeCell ref="O23:Q23"/>
    <mergeCell ref="O19:Q19"/>
    <mergeCell ref="O20:Q20"/>
    <mergeCell ref="O15:Q15"/>
    <mergeCell ref="O18:Q18"/>
    <mergeCell ref="O16:Q16"/>
    <mergeCell ref="O17:Q17"/>
    <mergeCell ref="R8:T8"/>
    <mergeCell ref="U20:X20"/>
    <mergeCell ref="U15:X15"/>
    <mergeCell ref="R15:T15"/>
    <mergeCell ref="U16:X16"/>
    <mergeCell ref="U8:Y8"/>
    <mergeCell ref="D13:Y13"/>
    <mergeCell ref="R16:T16"/>
    <mergeCell ref="U17:X17"/>
    <mergeCell ref="U18:X18"/>
    <mergeCell ref="J34:T34"/>
    <mergeCell ref="A17:C17"/>
    <mergeCell ref="R26:T26"/>
    <mergeCell ref="R22:T22"/>
    <mergeCell ref="R17:T17"/>
    <mergeCell ref="R18:T18"/>
    <mergeCell ref="O24:Q24"/>
    <mergeCell ref="R24:T24"/>
    <mergeCell ref="O26:Q26"/>
    <mergeCell ref="O21:Q21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AC92"/>
  <sheetViews>
    <sheetView tabSelected="1" view="pageBreakPreview" zoomScaleSheetLayoutView="100" zoomScalePageLayoutView="0" workbookViewId="0" topLeftCell="A70">
      <selection activeCell="E95" sqref="E95"/>
    </sheetView>
  </sheetViews>
  <sheetFormatPr defaultColWidth="9.33203125" defaultRowHeight="12.75"/>
  <cols>
    <col min="1" max="1" width="38" style="0" customWidth="1"/>
    <col min="2" max="2" width="35.5" style="0" customWidth="1"/>
    <col min="3" max="3" width="17.66015625" style="0" customWidth="1"/>
    <col min="4" max="4" width="18" style="0" customWidth="1"/>
    <col min="5" max="5" width="23.83203125" style="0" customWidth="1"/>
    <col min="6" max="6" width="19" style="0" customWidth="1"/>
    <col min="7" max="7" width="18.33203125" style="0" customWidth="1"/>
    <col min="8" max="8" width="17.5" style="0" customWidth="1"/>
  </cols>
  <sheetData>
    <row r="1" s="55" customFormat="1" ht="12.75">
      <c r="F1" s="55" t="s">
        <v>65</v>
      </c>
    </row>
    <row r="2" s="55" customFormat="1" ht="12.75">
      <c r="F2" s="55" t="s">
        <v>66</v>
      </c>
    </row>
    <row r="3" s="55" customFormat="1" ht="12.75">
      <c r="F3" s="55" t="s">
        <v>67</v>
      </c>
    </row>
    <row r="4" spans="6:7" s="55" customFormat="1" ht="12.75">
      <c r="F4" s="55" t="s">
        <v>208</v>
      </c>
      <c r="G4" s="80"/>
    </row>
    <row r="5" s="55" customFormat="1" ht="6.75" customHeight="1"/>
    <row r="6" spans="2:6" s="55" customFormat="1" ht="12.75">
      <c r="B6" s="134" t="s">
        <v>115</v>
      </c>
      <c r="C6" s="134"/>
      <c r="D6" s="134"/>
      <c r="E6" s="134"/>
      <c r="F6" s="134"/>
    </row>
    <row r="7" spans="2:6" s="55" customFormat="1" ht="12.75">
      <c r="B7" s="134" t="s">
        <v>68</v>
      </c>
      <c r="C7" s="134"/>
      <c r="D7" s="134"/>
      <c r="E7" s="134"/>
      <c r="F7" s="134"/>
    </row>
    <row r="8" spans="2:6" s="55" customFormat="1" ht="10.5" customHeight="1">
      <c r="B8" s="134" t="s">
        <v>69</v>
      </c>
      <c r="C8" s="134"/>
      <c r="D8" s="134"/>
      <c r="E8" s="134"/>
      <c r="F8" s="134"/>
    </row>
    <row r="9" s="55" customFormat="1" ht="7.5" customHeight="1" hidden="1"/>
    <row r="10" spans="1:8" s="55" customFormat="1" ht="48.75" customHeight="1">
      <c r="A10" s="56" t="s">
        <v>70</v>
      </c>
      <c r="B10" s="56" t="s">
        <v>122</v>
      </c>
      <c r="C10" s="56" t="s">
        <v>71</v>
      </c>
      <c r="D10" s="135" t="s">
        <v>72</v>
      </c>
      <c r="E10" s="135"/>
      <c r="F10" s="56" t="s">
        <v>73</v>
      </c>
      <c r="G10" s="56" t="s">
        <v>74</v>
      </c>
      <c r="H10" s="57" t="s">
        <v>75</v>
      </c>
    </row>
    <row r="11" spans="1:8" s="79" customFormat="1" ht="12.75">
      <c r="A11" s="58">
        <v>1</v>
      </c>
      <c r="B11" s="58">
        <v>2</v>
      </c>
      <c r="C11" s="58">
        <v>3</v>
      </c>
      <c r="D11" s="136">
        <v>4</v>
      </c>
      <c r="E11" s="136"/>
      <c r="F11" s="58">
        <v>5</v>
      </c>
      <c r="G11" s="58">
        <v>6</v>
      </c>
      <c r="H11" s="58">
        <v>7</v>
      </c>
    </row>
    <row r="12" spans="1:8" s="52" customFormat="1" ht="38.25">
      <c r="A12" s="59" t="s">
        <v>165</v>
      </c>
      <c r="B12" s="59" t="s">
        <v>166</v>
      </c>
      <c r="C12" s="59">
        <v>2210</v>
      </c>
      <c r="D12" s="60">
        <f>870.96-64.56</f>
        <v>806.4000000000001</v>
      </c>
      <c r="E12" s="61" t="str">
        <f aca="true" t="shared" si="0" ref="E12:E44">SUMINWORDS(D12,"грн.","коп.")</f>
        <v>Вісімсот шість грн. 40 коп.</v>
      </c>
      <c r="F12" s="62" t="s">
        <v>77</v>
      </c>
      <c r="G12" s="63" t="s">
        <v>167</v>
      </c>
      <c r="H12" s="59"/>
    </row>
    <row r="13" spans="1:8" s="78" customFormat="1" ht="24">
      <c r="A13" s="75" t="s">
        <v>194</v>
      </c>
      <c r="B13" s="75" t="s">
        <v>152</v>
      </c>
      <c r="C13" s="75">
        <v>2210</v>
      </c>
      <c r="D13" s="76">
        <v>67.85</v>
      </c>
      <c r="E13" s="61" t="str">
        <f t="shared" si="0"/>
        <v>Шістдесят сім грн. 85 коп.</v>
      </c>
      <c r="F13" s="75" t="s">
        <v>77</v>
      </c>
      <c r="G13" s="77" t="s">
        <v>167</v>
      </c>
      <c r="H13" s="75"/>
    </row>
    <row r="14" spans="1:8" s="52" customFormat="1" ht="25.5">
      <c r="A14" s="59" t="s">
        <v>151</v>
      </c>
      <c r="B14" s="59" t="s">
        <v>152</v>
      </c>
      <c r="C14" s="59">
        <v>2210</v>
      </c>
      <c r="D14" s="60">
        <f>144-54.76</f>
        <v>89.24000000000001</v>
      </c>
      <c r="E14" s="61" t="str">
        <f t="shared" si="0"/>
        <v>Вісімдесят дев'ять грн. 24 коп.</v>
      </c>
      <c r="F14" s="62" t="s">
        <v>77</v>
      </c>
      <c r="G14" s="63" t="s">
        <v>148</v>
      </c>
      <c r="H14" s="59"/>
    </row>
    <row r="15" spans="1:8" s="52" customFormat="1" ht="37.5" customHeight="1">
      <c r="A15" s="59" t="s">
        <v>204</v>
      </c>
      <c r="B15" s="59" t="s">
        <v>205</v>
      </c>
      <c r="C15" s="59">
        <v>2210</v>
      </c>
      <c r="D15" s="60">
        <v>40.8</v>
      </c>
      <c r="E15" s="61" t="str">
        <f t="shared" si="0"/>
        <v>Сорок грн. 80 коп.</v>
      </c>
      <c r="F15" s="62" t="s">
        <v>77</v>
      </c>
      <c r="G15" s="63" t="s">
        <v>206</v>
      </c>
      <c r="H15" s="59"/>
    </row>
    <row r="16" spans="1:8" s="85" customFormat="1" ht="29.25" customHeight="1">
      <c r="A16" s="81" t="s">
        <v>132</v>
      </c>
      <c r="B16" s="81" t="s">
        <v>79</v>
      </c>
      <c r="C16" s="81">
        <v>2210</v>
      </c>
      <c r="D16" s="82">
        <f>3230-630-50.59+5750-600+992.5+2844+3237.5</f>
        <v>14773.41</v>
      </c>
      <c r="E16" s="83" t="str">
        <f t="shared" si="0"/>
        <v>Чотирнадцять тисяч сімсот сімдесят три грн. 41 коп.</v>
      </c>
      <c r="F16" s="84" t="s">
        <v>77</v>
      </c>
      <c r="G16" s="81" t="s">
        <v>78</v>
      </c>
      <c r="H16" s="81"/>
    </row>
    <row r="17" spans="1:8" s="52" customFormat="1" ht="22.5">
      <c r="A17" s="59" t="s">
        <v>123</v>
      </c>
      <c r="B17" s="59" t="s">
        <v>124</v>
      </c>
      <c r="C17" s="59">
        <v>2210</v>
      </c>
      <c r="D17" s="60">
        <v>60</v>
      </c>
      <c r="E17" s="61" t="str">
        <f t="shared" si="0"/>
        <v>Шістдесят грн. 0 коп.</v>
      </c>
      <c r="F17" s="62" t="s">
        <v>77</v>
      </c>
      <c r="G17" s="63" t="s">
        <v>125</v>
      </c>
      <c r="H17" s="59"/>
    </row>
    <row r="18" spans="1:8" s="52" customFormat="1" ht="38.25">
      <c r="A18" s="59" t="s">
        <v>168</v>
      </c>
      <c r="B18" s="59" t="s">
        <v>169</v>
      </c>
      <c r="C18" s="59">
        <v>2210</v>
      </c>
      <c r="D18" s="60">
        <f>3350-243.6+2184-874.4</f>
        <v>4416</v>
      </c>
      <c r="E18" s="61" t="str">
        <f t="shared" si="0"/>
        <v>Чотири тисячі чотириста шістнадцять грн. 0 коп.</v>
      </c>
      <c r="F18" s="62" t="s">
        <v>77</v>
      </c>
      <c r="G18" s="63" t="s">
        <v>167</v>
      </c>
      <c r="H18" s="59"/>
    </row>
    <row r="19" spans="1:8" s="52" customFormat="1" ht="36">
      <c r="A19" s="59" t="s">
        <v>172</v>
      </c>
      <c r="B19" s="59" t="s">
        <v>80</v>
      </c>
      <c r="C19" s="59">
        <v>2210</v>
      </c>
      <c r="D19" s="60">
        <f>60+543-24+801-190.18</f>
        <v>1189.82</v>
      </c>
      <c r="E19" s="61" t="str">
        <f t="shared" si="0"/>
        <v>Одна тисячa сто вісімдесят дев'ять грн. 82 коп.</v>
      </c>
      <c r="F19" s="62" t="s">
        <v>77</v>
      </c>
      <c r="G19" s="63" t="s">
        <v>145</v>
      </c>
      <c r="H19" s="59"/>
    </row>
    <row r="20" spans="1:8" s="52" customFormat="1" ht="25.5">
      <c r="A20" s="59" t="s">
        <v>170</v>
      </c>
      <c r="B20" s="59" t="s">
        <v>171</v>
      </c>
      <c r="C20" s="59">
        <v>2210</v>
      </c>
      <c r="D20" s="60">
        <f>57.4+4.34</f>
        <v>61.739999999999995</v>
      </c>
      <c r="E20" s="61" t="str">
        <f t="shared" si="0"/>
        <v>Шістдесят одна грн. 74 коп.</v>
      </c>
      <c r="F20" s="62" t="s">
        <v>77</v>
      </c>
      <c r="G20" s="63" t="s">
        <v>167</v>
      </c>
      <c r="H20" s="59"/>
    </row>
    <row r="21" spans="1:8" s="52" customFormat="1" ht="88.5" customHeight="1">
      <c r="A21" s="59" t="s">
        <v>207</v>
      </c>
      <c r="B21" s="59" t="s">
        <v>76</v>
      </c>
      <c r="C21" s="59">
        <v>2210</v>
      </c>
      <c r="D21" s="60">
        <f>4086-152.5-2586+540+972+24+452.72+959.24-195.88</f>
        <v>4099.58</v>
      </c>
      <c r="E21" s="61" t="str">
        <f t="shared" si="0"/>
        <v>Чотири тисячі дев'яносто дев'ять грн. 58 коп.</v>
      </c>
      <c r="F21" s="62" t="s">
        <v>77</v>
      </c>
      <c r="G21" s="59" t="s">
        <v>78</v>
      </c>
      <c r="H21" s="59"/>
    </row>
    <row r="22" spans="1:8" s="52" customFormat="1" ht="25.5">
      <c r="A22" s="59" t="s">
        <v>150</v>
      </c>
      <c r="B22" s="59" t="s">
        <v>76</v>
      </c>
      <c r="C22" s="59">
        <v>2210</v>
      </c>
      <c r="D22" s="60">
        <v>3780</v>
      </c>
      <c r="E22" s="61" t="str">
        <f t="shared" si="0"/>
        <v>Три тисячі сімсот вісімдесят грн. 0 коп.</v>
      </c>
      <c r="F22" s="62" t="s">
        <v>144</v>
      </c>
      <c r="G22" s="63" t="s">
        <v>148</v>
      </c>
      <c r="H22" s="59"/>
    </row>
    <row r="23" spans="1:8" s="52" customFormat="1" ht="38.25">
      <c r="A23" s="59" t="s">
        <v>143</v>
      </c>
      <c r="B23" s="59" t="s">
        <v>76</v>
      </c>
      <c r="C23" s="59">
        <v>2210</v>
      </c>
      <c r="D23" s="60">
        <f>17550-1750</f>
        <v>15800</v>
      </c>
      <c r="E23" s="61" t="str">
        <f t="shared" si="0"/>
        <v>П'ятнадцять тисяч вісімсот грн. 0 коп.</v>
      </c>
      <c r="F23" s="62" t="s">
        <v>144</v>
      </c>
      <c r="G23" s="63" t="s">
        <v>135</v>
      </c>
      <c r="H23" s="59"/>
    </row>
    <row r="24" spans="1:29" s="52" customFormat="1" ht="54" customHeight="1">
      <c r="A24" s="59" t="s">
        <v>158</v>
      </c>
      <c r="B24" s="59" t="s">
        <v>128</v>
      </c>
      <c r="C24" s="59">
        <v>2210</v>
      </c>
      <c r="D24" s="60">
        <f>4350+2950-178.6</f>
        <v>7121.4</v>
      </c>
      <c r="E24" s="61" t="str">
        <f t="shared" si="0"/>
        <v>Сім тисяч сто двадцять одна грн. 40 коп.</v>
      </c>
      <c r="F24" s="62" t="s">
        <v>77</v>
      </c>
      <c r="G24" s="63" t="s">
        <v>125</v>
      </c>
      <c r="H24" s="59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s="52" customFormat="1" ht="36">
      <c r="A25" s="59" t="s">
        <v>193</v>
      </c>
      <c r="B25" s="59" t="s">
        <v>128</v>
      </c>
      <c r="C25" s="59">
        <v>2210</v>
      </c>
      <c r="D25" s="60">
        <f>8000-701</f>
        <v>7299</v>
      </c>
      <c r="E25" s="61" t="str">
        <f t="shared" si="0"/>
        <v>Сім тисяч двісті дев'яносто дев'ять грн. 0 коп.</v>
      </c>
      <c r="F25" s="62" t="s">
        <v>144</v>
      </c>
      <c r="G25" s="63" t="s">
        <v>167</v>
      </c>
      <c r="H25" s="5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8" s="52" customFormat="1" ht="38.25">
      <c r="A26" s="59" t="s">
        <v>173</v>
      </c>
      <c r="B26" s="59" t="s">
        <v>159</v>
      </c>
      <c r="C26" s="59">
        <v>2210</v>
      </c>
      <c r="D26" s="60">
        <f>58.04+105.35+9.3</f>
        <v>172.69</v>
      </c>
      <c r="E26" s="61" t="str">
        <f t="shared" si="0"/>
        <v>Сто сімдесят дві грн. 69 коп.</v>
      </c>
      <c r="F26" s="62" t="s">
        <v>77</v>
      </c>
      <c r="G26" s="63" t="s">
        <v>160</v>
      </c>
      <c r="H26" s="59"/>
    </row>
    <row r="27" spans="1:8" s="52" customFormat="1" ht="38.25">
      <c r="A27" s="59" t="s">
        <v>138</v>
      </c>
      <c r="B27" s="59" t="s">
        <v>136</v>
      </c>
      <c r="C27" s="59">
        <v>2210</v>
      </c>
      <c r="D27" s="60">
        <f>10000-590</f>
        <v>9410</v>
      </c>
      <c r="E27" s="61" t="str">
        <f t="shared" si="0"/>
        <v>Дев'ять тисяч чотириста десять грн. 0 коп.</v>
      </c>
      <c r="F27" s="62" t="s">
        <v>144</v>
      </c>
      <c r="G27" s="63" t="s">
        <v>135</v>
      </c>
      <c r="H27" s="59"/>
    </row>
    <row r="28" spans="1:8" s="52" customFormat="1" ht="25.5">
      <c r="A28" s="59" t="s">
        <v>156</v>
      </c>
      <c r="B28" s="59" t="s">
        <v>157</v>
      </c>
      <c r="C28" s="59">
        <v>2210</v>
      </c>
      <c r="D28" s="60">
        <f>200-20</f>
        <v>180</v>
      </c>
      <c r="E28" s="61" t="str">
        <f t="shared" si="0"/>
        <v>Сто вісімдесят грн. 0 коп.</v>
      </c>
      <c r="F28" s="62" t="s">
        <v>77</v>
      </c>
      <c r="G28" s="63" t="s">
        <v>148</v>
      </c>
      <c r="H28" s="59"/>
    </row>
    <row r="29" spans="1:8" s="52" customFormat="1" ht="38.25">
      <c r="A29" s="59" t="s">
        <v>130</v>
      </c>
      <c r="B29" s="59" t="s">
        <v>81</v>
      </c>
      <c r="C29" s="59">
        <v>2210</v>
      </c>
      <c r="D29" s="60">
        <f>75.6+10.44+110+25.37+110-9.2</f>
        <v>322.21</v>
      </c>
      <c r="E29" s="61" t="str">
        <f t="shared" si="0"/>
        <v>Триста двадцять дві грн. 21 коп.</v>
      </c>
      <c r="F29" s="62" t="s">
        <v>77</v>
      </c>
      <c r="G29" s="59" t="s">
        <v>78</v>
      </c>
      <c r="H29" s="59"/>
    </row>
    <row r="30" spans="1:8" s="52" customFormat="1" ht="25.5">
      <c r="A30" s="59" t="s">
        <v>126</v>
      </c>
      <c r="B30" s="59" t="s">
        <v>127</v>
      </c>
      <c r="C30" s="59">
        <v>2210</v>
      </c>
      <c r="D30" s="60">
        <v>92.5</v>
      </c>
      <c r="E30" s="61" t="str">
        <f t="shared" si="0"/>
        <v>Дев'яносто дві грн. 50 коп.</v>
      </c>
      <c r="F30" s="62" t="s">
        <v>77</v>
      </c>
      <c r="G30" s="63" t="s">
        <v>125</v>
      </c>
      <c r="H30" s="59"/>
    </row>
    <row r="31" spans="1:8" s="52" customFormat="1" ht="38.25">
      <c r="A31" s="59" t="s">
        <v>133</v>
      </c>
      <c r="B31" s="59" t="s">
        <v>134</v>
      </c>
      <c r="C31" s="59">
        <v>2210</v>
      </c>
      <c r="D31" s="60">
        <f>6660-504</f>
        <v>6156</v>
      </c>
      <c r="E31" s="61" t="str">
        <f t="shared" si="0"/>
        <v>Шість тисяч сто п'ятдесят шість грн. 0 коп.</v>
      </c>
      <c r="F31" s="62" t="s">
        <v>144</v>
      </c>
      <c r="G31" s="63" t="s">
        <v>135</v>
      </c>
      <c r="H31" s="59"/>
    </row>
    <row r="32" spans="1:8" s="52" customFormat="1" ht="38.25">
      <c r="A32" s="59" t="s">
        <v>161</v>
      </c>
      <c r="B32" s="59" t="s">
        <v>162</v>
      </c>
      <c r="C32" s="59">
        <v>2210</v>
      </c>
      <c r="D32" s="60">
        <f>7.73+38.65</f>
        <v>46.379999999999995</v>
      </c>
      <c r="E32" s="61" t="str">
        <f t="shared" si="0"/>
        <v>Сорок шість грн. 38 коп.</v>
      </c>
      <c r="F32" s="62" t="s">
        <v>77</v>
      </c>
      <c r="G32" s="63" t="s">
        <v>160</v>
      </c>
      <c r="H32" s="59"/>
    </row>
    <row r="33" spans="1:8" s="52" customFormat="1" ht="51">
      <c r="A33" s="59" t="s">
        <v>174</v>
      </c>
      <c r="B33" s="59" t="s">
        <v>155</v>
      </c>
      <c r="C33" s="59">
        <v>2210</v>
      </c>
      <c r="D33" s="60">
        <f>120+95.36+408.96-219.84</f>
        <v>404.4799999999999</v>
      </c>
      <c r="E33" s="61" t="str">
        <f t="shared" si="0"/>
        <v>Чотириста чотири грн. 48 коп.</v>
      </c>
      <c r="F33" s="62" t="s">
        <v>77</v>
      </c>
      <c r="G33" s="63" t="s">
        <v>148</v>
      </c>
      <c r="H33" s="59"/>
    </row>
    <row r="34" spans="1:8" s="52" customFormat="1" ht="25.5">
      <c r="A34" s="59" t="s">
        <v>153</v>
      </c>
      <c r="B34" s="59" t="s">
        <v>154</v>
      </c>
      <c r="C34" s="59">
        <v>2210</v>
      </c>
      <c r="D34" s="60">
        <f>180-86.59</f>
        <v>93.41</v>
      </c>
      <c r="E34" s="61" t="str">
        <f t="shared" si="0"/>
        <v>Дев'яносто три грн. 41 коп.</v>
      </c>
      <c r="F34" s="62" t="s">
        <v>77</v>
      </c>
      <c r="G34" s="63" t="s">
        <v>148</v>
      </c>
      <c r="H34" s="59"/>
    </row>
    <row r="35" spans="1:8" s="52" customFormat="1" ht="25.5">
      <c r="A35" s="59" t="s">
        <v>131</v>
      </c>
      <c r="B35" s="59" t="s">
        <v>129</v>
      </c>
      <c r="C35" s="59">
        <v>2210</v>
      </c>
      <c r="D35" s="60">
        <f>298.4-124+40.15+479.16-45.15+388-37.12-31.6</f>
        <v>967.8399999999999</v>
      </c>
      <c r="E35" s="61" t="str">
        <f t="shared" si="0"/>
        <v>Дев'ятсот шістдесят сім грн. 84 коп.</v>
      </c>
      <c r="F35" s="62" t="s">
        <v>77</v>
      </c>
      <c r="G35" s="59" t="s">
        <v>78</v>
      </c>
      <c r="H35" s="59"/>
    </row>
    <row r="36" spans="1:8" s="78" customFormat="1" ht="36">
      <c r="A36" s="75" t="s">
        <v>175</v>
      </c>
      <c r="B36" s="75" t="s">
        <v>176</v>
      </c>
      <c r="C36" s="75">
        <v>2210</v>
      </c>
      <c r="D36" s="76">
        <f>193.3+43.78-164.94</f>
        <v>72.14000000000001</v>
      </c>
      <c r="E36" s="61" t="str">
        <f t="shared" si="0"/>
        <v>Сімдесят дві грн. 14 коп.</v>
      </c>
      <c r="F36" s="75" t="s">
        <v>77</v>
      </c>
      <c r="G36" s="77" t="s">
        <v>167</v>
      </c>
      <c r="H36" s="59"/>
    </row>
    <row r="37" spans="1:8" s="78" customFormat="1" ht="36">
      <c r="A37" s="75" t="s">
        <v>177</v>
      </c>
      <c r="B37" s="75" t="s">
        <v>178</v>
      </c>
      <c r="C37" s="75">
        <v>2210</v>
      </c>
      <c r="D37" s="76">
        <f>91.96-67.96</f>
        <v>24</v>
      </c>
      <c r="E37" s="61" t="str">
        <f t="shared" si="0"/>
        <v>Двадцять чотири грн. 0 коп.</v>
      </c>
      <c r="F37" s="75" t="s">
        <v>77</v>
      </c>
      <c r="G37" s="77" t="s">
        <v>167</v>
      </c>
      <c r="H37" s="59"/>
    </row>
    <row r="38" spans="1:8" s="52" customFormat="1" ht="24" customHeight="1">
      <c r="A38" s="59" t="s">
        <v>179</v>
      </c>
      <c r="B38" s="59" t="s">
        <v>180</v>
      </c>
      <c r="C38" s="59">
        <v>2210</v>
      </c>
      <c r="D38" s="60">
        <v>1420</v>
      </c>
      <c r="E38" s="61" t="str">
        <f t="shared" si="0"/>
        <v>Одна тисячa чотириста двадцять грн. 0 коп.</v>
      </c>
      <c r="F38" s="62" t="s">
        <v>77</v>
      </c>
      <c r="G38" s="63" t="s">
        <v>167</v>
      </c>
      <c r="H38" s="59"/>
    </row>
    <row r="39" spans="1:8" s="52" customFormat="1" ht="27.75" customHeight="1">
      <c r="A39" s="59" t="s">
        <v>181</v>
      </c>
      <c r="B39" s="59" t="s">
        <v>182</v>
      </c>
      <c r="C39" s="59">
        <v>2210</v>
      </c>
      <c r="D39" s="60">
        <f>5+15.67</f>
        <v>20.67</v>
      </c>
      <c r="E39" s="61" t="str">
        <f t="shared" si="0"/>
        <v>Двадцять грн. 67 коп.</v>
      </c>
      <c r="F39" s="62" t="s">
        <v>77</v>
      </c>
      <c r="G39" s="63" t="s">
        <v>167</v>
      </c>
      <c r="H39" s="59"/>
    </row>
    <row r="40" spans="1:8" s="52" customFormat="1" ht="25.5">
      <c r="A40" s="59" t="s">
        <v>183</v>
      </c>
      <c r="B40" s="59" t="s">
        <v>184</v>
      </c>
      <c r="C40" s="59">
        <v>2210</v>
      </c>
      <c r="D40" s="60">
        <f>2039.1-393.08</f>
        <v>1646.02</v>
      </c>
      <c r="E40" s="61" t="str">
        <f t="shared" si="0"/>
        <v>Одна тисячa шістсот сорок шість грн. 2 коп.</v>
      </c>
      <c r="F40" s="62" t="s">
        <v>77</v>
      </c>
      <c r="G40" s="63" t="s">
        <v>167</v>
      </c>
      <c r="H40" s="59"/>
    </row>
    <row r="41" spans="1:8" s="52" customFormat="1" ht="25.5">
      <c r="A41" s="59" t="s">
        <v>185</v>
      </c>
      <c r="B41" s="59" t="s">
        <v>186</v>
      </c>
      <c r="C41" s="59">
        <v>2210</v>
      </c>
      <c r="D41" s="60">
        <f>60.06-11.8</f>
        <v>48.260000000000005</v>
      </c>
      <c r="E41" s="61" t="str">
        <f t="shared" si="0"/>
        <v>Сорок вісім грн. 26 коп.</v>
      </c>
      <c r="F41" s="62" t="s">
        <v>77</v>
      </c>
      <c r="G41" s="63" t="s">
        <v>167</v>
      </c>
      <c r="H41" s="59"/>
    </row>
    <row r="42" spans="1:8" s="52" customFormat="1" ht="24">
      <c r="A42" s="59" t="s">
        <v>187</v>
      </c>
      <c r="B42" s="59" t="s">
        <v>188</v>
      </c>
      <c r="C42" s="59">
        <v>2210</v>
      </c>
      <c r="D42" s="60">
        <f>689.79-118.14</f>
        <v>571.65</v>
      </c>
      <c r="E42" s="61" t="str">
        <f t="shared" si="0"/>
        <v>П'ятсот сімдесят одна грн. 65 коп.</v>
      </c>
      <c r="F42" s="62" t="s">
        <v>77</v>
      </c>
      <c r="G42" s="63" t="s">
        <v>167</v>
      </c>
      <c r="H42" s="59"/>
    </row>
    <row r="43" spans="1:8" s="52" customFormat="1" ht="25.5">
      <c r="A43" s="59" t="s">
        <v>189</v>
      </c>
      <c r="B43" s="59" t="s">
        <v>190</v>
      </c>
      <c r="C43" s="59">
        <v>2210</v>
      </c>
      <c r="D43" s="60">
        <f>40.51+64.01</f>
        <v>104.52000000000001</v>
      </c>
      <c r="E43" s="61" t="str">
        <f t="shared" si="0"/>
        <v>Сто чотири грн. 52 коп.</v>
      </c>
      <c r="F43" s="62" t="s">
        <v>77</v>
      </c>
      <c r="G43" s="63" t="s">
        <v>167</v>
      </c>
      <c r="H43" s="59"/>
    </row>
    <row r="44" spans="1:8" s="52" customFormat="1" ht="93" customHeight="1">
      <c r="A44" s="59" t="s">
        <v>209</v>
      </c>
      <c r="B44" s="59" t="s">
        <v>210</v>
      </c>
      <c r="C44" s="59">
        <v>2240</v>
      </c>
      <c r="D44" s="60">
        <v>1668</v>
      </c>
      <c r="E44" s="61" t="str">
        <f t="shared" si="0"/>
        <v>Одна тисячa шістсот шістдесят вісім грн. 0 коп.</v>
      </c>
      <c r="F44" s="62" t="s">
        <v>77</v>
      </c>
      <c r="G44" s="63" t="s">
        <v>211</v>
      </c>
      <c r="H44" s="59"/>
    </row>
    <row r="45" spans="1:8" s="52" customFormat="1" ht="38.25">
      <c r="A45" s="59" t="s">
        <v>191</v>
      </c>
      <c r="B45" s="59" t="s">
        <v>192</v>
      </c>
      <c r="C45" s="59">
        <v>2240</v>
      </c>
      <c r="D45" s="60">
        <f>8500+47.77</f>
        <v>8547.77</v>
      </c>
      <c r="E45" s="61" t="str">
        <f aca="true" t="shared" si="1" ref="E45:E73">SUMINWORDS(D45,"грн.","коп.")</f>
        <v>Вісім тисяч п'ятсот сорок сім грн. 77 коп.</v>
      </c>
      <c r="F45" s="62" t="s">
        <v>77</v>
      </c>
      <c r="G45" s="63" t="s">
        <v>167</v>
      </c>
      <c r="H45" s="59"/>
    </row>
    <row r="46" spans="1:8" s="52" customFormat="1" ht="25.5">
      <c r="A46" s="59" t="s">
        <v>91</v>
      </c>
      <c r="B46" s="59" t="s">
        <v>92</v>
      </c>
      <c r="C46" s="59">
        <v>2240</v>
      </c>
      <c r="D46" s="60">
        <v>8000</v>
      </c>
      <c r="E46" s="61" t="str">
        <f t="shared" si="1"/>
        <v>Вісім тисяч грн. 0 коп.</v>
      </c>
      <c r="F46" s="62" t="s">
        <v>77</v>
      </c>
      <c r="G46" s="59" t="s">
        <v>78</v>
      </c>
      <c r="H46" s="59"/>
    </row>
    <row r="47" spans="1:8" s="52" customFormat="1" ht="38.25">
      <c r="A47" s="59" t="s">
        <v>85</v>
      </c>
      <c r="B47" s="64" t="s">
        <v>86</v>
      </c>
      <c r="C47" s="59">
        <v>2240</v>
      </c>
      <c r="D47" s="60">
        <f>3000+900+2700</f>
        <v>6600</v>
      </c>
      <c r="E47" s="61" t="str">
        <f t="shared" si="1"/>
        <v>Шість тисяч шістсот грн. 0 коп.</v>
      </c>
      <c r="F47" s="62" t="s">
        <v>77</v>
      </c>
      <c r="G47" s="59" t="s">
        <v>78</v>
      </c>
      <c r="H47" s="59"/>
    </row>
    <row r="48" spans="1:8" s="52" customFormat="1" ht="51">
      <c r="A48" s="59" t="s">
        <v>163</v>
      </c>
      <c r="B48" s="64" t="s">
        <v>164</v>
      </c>
      <c r="C48" s="59">
        <v>2240</v>
      </c>
      <c r="D48" s="60">
        <v>320</v>
      </c>
      <c r="E48" s="61" t="str">
        <f t="shared" si="1"/>
        <v>Триста двадцять грн. 0 коп.</v>
      </c>
      <c r="F48" s="62" t="s">
        <v>77</v>
      </c>
      <c r="G48" s="63" t="s">
        <v>160</v>
      </c>
      <c r="H48" s="59"/>
    </row>
    <row r="49" spans="1:8" s="52" customFormat="1" ht="114.75" customHeight="1">
      <c r="A49" s="59" t="s">
        <v>213</v>
      </c>
      <c r="B49" s="59" t="s">
        <v>90</v>
      </c>
      <c r="C49" s="59">
        <v>2240</v>
      </c>
      <c r="D49" s="60">
        <f>5528.52-1000+18000+5000-147.84+4000+600-30.95</f>
        <v>31949.73</v>
      </c>
      <c r="E49" s="61" t="str">
        <f t="shared" si="1"/>
        <v>Тридцять одна тисячa дев'ятсот сорок дев'ять грн. 73 коп.</v>
      </c>
      <c r="F49" s="62" t="s">
        <v>77</v>
      </c>
      <c r="G49" s="59" t="s">
        <v>78</v>
      </c>
      <c r="H49" s="59" t="s">
        <v>212</v>
      </c>
    </row>
    <row r="50" spans="1:8" s="52" customFormat="1" ht="51">
      <c r="A50" s="59" t="s">
        <v>199</v>
      </c>
      <c r="B50" s="59" t="s">
        <v>200</v>
      </c>
      <c r="C50" s="59">
        <v>2240</v>
      </c>
      <c r="D50" s="60">
        <v>1800</v>
      </c>
      <c r="E50" s="61" t="str">
        <f t="shared" si="1"/>
        <v>Одна тисячa вісімсот грн. 0 коп.</v>
      </c>
      <c r="F50" s="62" t="s">
        <v>77</v>
      </c>
      <c r="G50" s="63" t="s">
        <v>198</v>
      </c>
      <c r="H50" s="59"/>
    </row>
    <row r="51" spans="1:8" s="52" customFormat="1" ht="51">
      <c r="A51" s="59" t="s">
        <v>196</v>
      </c>
      <c r="B51" s="59" t="s">
        <v>197</v>
      </c>
      <c r="C51" s="59">
        <v>2240</v>
      </c>
      <c r="D51" s="60">
        <f>2500-1000</f>
        <v>1500</v>
      </c>
      <c r="E51" s="61" t="str">
        <f t="shared" si="1"/>
        <v>Одна тисячa п'ятсот грн. 0 коп.</v>
      </c>
      <c r="F51" s="62" t="s">
        <v>77</v>
      </c>
      <c r="G51" s="63" t="s">
        <v>198</v>
      </c>
      <c r="H51" s="59" t="s">
        <v>214</v>
      </c>
    </row>
    <row r="52" spans="1:8" s="80" customFormat="1" ht="38.25">
      <c r="A52" s="59" t="s">
        <v>121</v>
      </c>
      <c r="B52" s="59" t="s">
        <v>82</v>
      </c>
      <c r="C52" s="59">
        <v>2240</v>
      </c>
      <c r="D52" s="60">
        <f>460.8+200</f>
        <v>660.8</v>
      </c>
      <c r="E52" s="61" t="str">
        <f t="shared" si="1"/>
        <v>Шістсот шістдесят грн. 80 коп.</v>
      </c>
      <c r="F52" s="62" t="s">
        <v>77</v>
      </c>
      <c r="G52" s="59" t="s">
        <v>78</v>
      </c>
      <c r="H52" s="59"/>
    </row>
    <row r="53" spans="1:8" s="80" customFormat="1" ht="51">
      <c r="A53" s="59" t="s">
        <v>202</v>
      </c>
      <c r="B53" s="59" t="s">
        <v>201</v>
      </c>
      <c r="C53" s="59">
        <v>2240</v>
      </c>
      <c r="D53" s="60">
        <f>10893.52+1300</f>
        <v>12193.52</v>
      </c>
      <c r="E53" s="61" t="str">
        <f t="shared" si="1"/>
        <v>Дванадцять тисяч сто дев'яносто три грн. 52 коп.</v>
      </c>
      <c r="F53" s="62" t="s">
        <v>77</v>
      </c>
      <c r="G53" s="59" t="s">
        <v>78</v>
      </c>
      <c r="H53" s="59"/>
    </row>
    <row r="54" spans="1:8" s="80" customFormat="1" ht="51">
      <c r="A54" s="59" t="s">
        <v>141</v>
      </c>
      <c r="B54" s="59" t="s">
        <v>142</v>
      </c>
      <c r="C54" s="59">
        <v>2240</v>
      </c>
      <c r="D54" s="60">
        <v>3000</v>
      </c>
      <c r="E54" s="61" t="str">
        <f t="shared" si="1"/>
        <v>Три тисячі грн. 0 коп.</v>
      </c>
      <c r="F54" s="62" t="s">
        <v>77</v>
      </c>
      <c r="G54" s="63" t="s">
        <v>135</v>
      </c>
      <c r="H54" s="59"/>
    </row>
    <row r="55" spans="1:8" s="80" customFormat="1" ht="51">
      <c r="A55" s="59" t="s">
        <v>116</v>
      </c>
      <c r="B55" s="59" t="s">
        <v>117</v>
      </c>
      <c r="C55" s="59">
        <v>2240</v>
      </c>
      <c r="D55" s="60">
        <f>250+150</f>
        <v>400</v>
      </c>
      <c r="E55" s="61" t="str">
        <f t="shared" si="1"/>
        <v>Чотириста грн. 0 коп.</v>
      </c>
      <c r="F55" s="62" t="s">
        <v>77</v>
      </c>
      <c r="G55" s="63" t="s">
        <v>118</v>
      </c>
      <c r="H55" s="59"/>
    </row>
    <row r="56" spans="1:8" s="80" customFormat="1" ht="54.75" customHeight="1">
      <c r="A56" s="59" t="s">
        <v>195</v>
      </c>
      <c r="B56" s="59" t="s">
        <v>117</v>
      </c>
      <c r="C56" s="59">
        <v>2240</v>
      </c>
      <c r="D56" s="60">
        <v>5000</v>
      </c>
      <c r="E56" s="61" t="str">
        <f t="shared" si="1"/>
        <v>П'ять тисяч грн. 0 коп.</v>
      </c>
      <c r="F56" s="62" t="s">
        <v>77</v>
      </c>
      <c r="G56" s="63" t="s">
        <v>167</v>
      </c>
      <c r="H56" s="59"/>
    </row>
    <row r="57" spans="1:8" s="80" customFormat="1" ht="39" customHeight="1">
      <c r="A57" s="59" t="s">
        <v>119</v>
      </c>
      <c r="B57" s="59" t="s">
        <v>120</v>
      </c>
      <c r="C57" s="59">
        <v>2240</v>
      </c>
      <c r="D57" s="60">
        <f>146+146</f>
        <v>292</v>
      </c>
      <c r="E57" s="61" t="str">
        <f t="shared" si="1"/>
        <v>Двісті дев'яносто дві грн. 0 коп.</v>
      </c>
      <c r="F57" s="62" t="s">
        <v>77</v>
      </c>
      <c r="G57" s="63" t="s">
        <v>118</v>
      </c>
      <c r="H57" s="59"/>
    </row>
    <row r="58" spans="1:8" s="52" customFormat="1" ht="39" customHeight="1">
      <c r="A58" s="59" t="s">
        <v>83</v>
      </c>
      <c r="B58" s="64" t="s">
        <v>84</v>
      </c>
      <c r="C58" s="59">
        <v>2240</v>
      </c>
      <c r="D58" s="60">
        <v>3600</v>
      </c>
      <c r="E58" s="61" t="str">
        <f t="shared" si="1"/>
        <v>Три тисячі шістсот грн. 0 коп.</v>
      </c>
      <c r="F58" s="62" t="s">
        <v>77</v>
      </c>
      <c r="G58" s="59" t="s">
        <v>78</v>
      </c>
      <c r="H58" s="59"/>
    </row>
    <row r="59" spans="1:8" s="52" customFormat="1" ht="78.75" customHeight="1">
      <c r="A59" s="59" t="s">
        <v>137</v>
      </c>
      <c r="B59" s="64" t="s">
        <v>87</v>
      </c>
      <c r="C59" s="59">
        <v>2240</v>
      </c>
      <c r="D59" s="60">
        <f>6000+1000+18000+4500</f>
        <v>29500</v>
      </c>
      <c r="E59" s="61" t="str">
        <f t="shared" si="1"/>
        <v>Двадцять дев'ять тисяч п'ятсот грн. 0 коп.</v>
      </c>
      <c r="F59" s="62" t="s">
        <v>77</v>
      </c>
      <c r="G59" s="59" t="s">
        <v>78</v>
      </c>
      <c r="H59" s="59"/>
    </row>
    <row r="60" spans="1:8" s="80" customFormat="1" ht="42.75" customHeight="1">
      <c r="A60" s="59" t="s">
        <v>88</v>
      </c>
      <c r="B60" s="59" t="s">
        <v>89</v>
      </c>
      <c r="C60" s="59">
        <v>2240</v>
      </c>
      <c r="D60" s="60">
        <f>774.64+140.7</f>
        <v>915.3399999999999</v>
      </c>
      <c r="E60" s="61" t="str">
        <f t="shared" si="1"/>
        <v>Дев'ятсот п'ятнадцять грн. 34 коп.</v>
      </c>
      <c r="F60" s="62" t="s">
        <v>77</v>
      </c>
      <c r="G60" s="59" t="s">
        <v>78</v>
      </c>
      <c r="H60" s="59"/>
    </row>
    <row r="61" spans="1:8" s="80" customFormat="1" ht="63" customHeight="1">
      <c r="A61" s="75" t="s">
        <v>140</v>
      </c>
      <c r="B61" s="59" t="s">
        <v>139</v>
      </c>
      <c r="C61" s="59">
        <v>2240</v>
      </c>
      <c r="D61" s="60">
        <f>5400+16200</f>
        <v>21600</v>
      </c>
      <c r="E61" s="61" t="str">
        <f t="shared" si="1"/>
        <v>Двадцять одна тисячa шістсот грн. 0 коп.</v>
      </c>
      <c r="F61" s="62" t="s">
        <v>77</v>
      </c>
      <c r="G61" s="59" t="s">
        <v>78</v>
      </c>
      <c r="H61" s="59"/>
    </row>
    <row r="62" spans="1:8" s="80" customFormat="1" ht="50.25" customHeight="1">
      <c r="A62" s="59" t="s">
        <v>114</v>
      </c>
      <c r="B62" s="59" t="s">
        <v>93</v>
      </c>
      <c r="C62" s="59">
        <v>2240</v>
      </c>
      <c r="D62" s="60">
        <v>2400</v>
      </c>
      <c r="E62" s="61" t="str">
        <f t="shared" si="1"/>
        <v>Дві тисячі чотириста грн. 0 коп.</v>
      </c>
      <c r="F62" s="62" t="s">
        <v>77</v>
      </c>
      <c r="G62" s="59" t="s">
        <v>78</v>
      </c>
      <c r="H62" s="59"/>
    </row>
    <row r="63" spans="1:8" s="80" customFormat="1" ht="33.75" customHeight="1">
      <c r="A63" s="59" t="s">
        <v>94</v>
      </c>
      <c r="B63" s="59" t="s">
        <v>95</v>
      </c>
      <c r="C63" s="59">
        <v>2240</v>
      </c>
      <c r="D63" s="60">
        <v>25</v>
      </c>
      <c r="E63" s="61" t="str">
        <f t="shared" si="1"/>
        <v>Двадцять п'ять грн. 0 коп.</v>
      </c>
      <c r="F63" s="62" t="s">
        <v>77</v>
      </c>
      <c r="G63" s="59" t="s">
        <v>78</v>
      </c>
      <c r="H63" s="59"/>
    </row>
    <row r="64" spans="1:8" s="80" customFormat="1" ht="36" customHeight="1">
      <c r="A64" s="59" t="s">
        <v>146</v>
      </c>
      <c r="B64" s="59" t="s">
        <v>147</v>
      </c>
      <c r="C64" s="59">
        <v>2240</v>
      </c>
      <c r="D64" s="60">
        <v>147.84</v>
      </c>
      <c r="E64" s="61" t="str">
        <f t="shared" si="1"/>
        <v>Сто сорок сім грн. 84 коп.</v>
      </c>
      <c r="F64" s="62" t="s">
        <v>77</v>
      </c>
      <c r="G64" s="63" t="s">
        <v>148</v>
      </c>
      <c r="H64" s="59"/>
    </row>
    <row r="65" spans="1:8" s="80" customFormat="1" ht="46.5" customHeight="1">
      <c r="A65" s="59" t="s">
        <v>96</v>
      </c>
      <c r="B65" s="59" t="s">
        <v>97</v>
      </c>
      <c r="C65" s="59">
        <v>2240</v>
      </c>
      <c r="D65" s="60">
        <f>404-82.48-140.7-47.77-133.05</f>
        <v>0</v>
      </c>
      <c r="E65" s="61" t="str">
        <f t="shared" si="1"/>
        <v>Нуль грн. 0 коп.</v>
      </c>
      <c r="F65" s="62" t="s">
        <v>77</v>
      </c>
      <c r="G65" s="59" t="s">
        <v>78</v>
      </c>
      <c r="H65" s="59" t="s">
        <v>215</v>
      </c>
    </row>
    <row r="66" spans="1:8" s="80" customFormat="1" ht="49.5" customHeight="1">
      <c r="A66" s="59" t="s">
        <v>98</v>
      </c>
      <c r="B66" s="59" t="s">
        <v>99</v>
      </c>
      <c r="C66" s="59">
        <v>2240</v>
      </c>
      <c r="D66" s="60">
        <f>800-150-146-504</f>
        <v>0</v>
      </c>
      <c r="E66" s="61" t="str">
        <f t="shared" si="1"/>
        <v>Нуль грн. 0 коп.</v>
      </c>
      <c r="F66" s="62" t="s">
        <v>77</v>
      </c>
      <c r="G66" s="59" t="s">
        <v>78</v>
      </c>
      <c r="H66" s="59" t="s">
        <v>216</v>
      </c>
    </row>
    <row r="67" spans="1:8" s="80" customFormat="1" ht="61.5" customHeight="1">
      <c r="A67" s="59" t="s">
        <v>100</v>
      </c>
      <c r="B67" s="59" t="s">
        <v>101</v>
      </c>
      <c r="C67" s="59">
        <v>2240</v>
      </c>
      <c r="D67" s="60">
        <f>2900-320</f>
        <v>2580</v>
      </c>
      <c r="E67" s="61" t="str">
        <f t="shared" si="1"/>
        <v>Дві тисячі п'ятсот вісімдесят грн. 0 коп.</v>
      </c>
      <c r="F67" s="62" t="s">
        <v>77</v>
      </c>
      <c r="G67" s="59" t="s">
        <v>78</v>
      </c>
      <c r="H67" s="59"/>
    </row>
    <row r="68" spans="1:8" s="80" customFormat="1" ht="76.5" customHeight="1">
      <c r="A68" s="59" t="s">
        <v>102</v>
      </c>
      <c r="B68" s="59" t="s">
        <v>103</v>
      </c>
      <c r="C68" s="59">
        <v>2271</v>
      </c>
      <c r="D68" s="60">
        <v>29900</v>
      </c>
      <c r="E68" s="61" t="str">
        <f t="shared" si="1"/>
        <v>Двадцять дев'ять тисяч дев'ятсот грн. 0 коп.</v>
      </c>
      <c r="F68" s="62" t="s">
        <v>77</v>
      </c>
      <c r="G68" s="59" t="s">
        <v>78</v>
      </c>
      <c r="H68" s="65" t="s">
        <v>113</v>
      </c>
    </row>
    <row r="69" spans="1:8" s="80" customFormat="1" ht="46.5" customHeight="1">
      <c r="A69" s="59" t="s">
        <v>104</v>
      </c>
      <c r="B69" s="59" t="s">
        <v>105</v>
      </c>
      <c r="C69" s="59">
        <v>2272</v>
      </c>
      <c r="D69" s="60">
        <v>2400</v>
      </c>
      <c r="E69" s="61" t="str">
        <f t="shared" si="1"/>
        <v>Дві тисячі чотириста грн. 0 коп.</v>
      </c>
      <c r="F69" s="62" t="s">
        <v>77</v>
      </c>
      <c r="G69" s="59" t="s">
        <v>78</v>
      </c>
      <c r="H69" s="59"/>
    </row>
    <row r="70" spans="1:8" s="80" customFormat="1" ht="49.5" customHeight="1">
      <c r="A70" s="59" t="s">
        <v>106</v>
      </c>
      <c r="B70" s="59" t="s">
        <v>107</v>
      </c>
      <c r="C70" s="59">
        <v>2272</v>
      </c>
      <c r="D70" s="60">
        <v>2400</v>
      </c>
      <c r="E70" s="61" t="str">
        <f t="shared" si="1"/>
        <v>Дві тисячі чотириста грн. 0 коп.</v>
      </c>
      <c r="F70" s="62" t="s">
        <v>77</v>
      </c>
      <c r="G70" s="59" t="s">
        <v>78</v>
      </c>
      <c r="H70" s="59"/>
    </row>
    <row r="71" spans="1:8" s="85" customFormat="1" ht="34.5" customHeight="1">
      <c r="A71" s="81" t="s">
        <v>108</v>
      </c>
      <c r="B71" s="81" t="s">
        <v>109</v>
      </c>
      <c r="C71" s="81">
        <v>2273</v>
      </c>
      <c r="D71" s="82">
        <f>99300+30000</f>
        <v>129300</v>
      </c>
      <c r="E71" s="83" t="str">
        <f t="shared" si="1"/>
        <v>Сто двадцять дев'ять тисяч триста грн. 0 коп.</v>
      </c>
      <c r="F71" s="84" t="s">
        <v>77</v>
      </c>
      <c r="G71" s="81" t="s">
        <v>78</v>
      </c>
      <c r="H71" s="81" t="s">
        <v>203</v>
      </c>
    </row>
    <row r="72" spans="1:8" s="52" customFormat="1" ht="45" customHeight="1">
      <c r="A72" s="59" t="s">
        <v>110</v>
      </c>
      <c r="B72" s="59" t="s">
        <v>111</v>
      </c>
      <c r="C72" s="59">
        <v>2282</v>
      </c>
      <c r="D72" s="60">
        <v>2600</v>
      </c>
      <c r="E72" s="61" t="str">
        <f t="shared" si="1"/>
        <v>Дві тисячі шістсот грн. 0 коп.</v>
      </c>
      <c r="F72" s="62" t="s">
        <v>77</v>
      </c>
      <c r="G72" s="59" t="s">
        <v>78</v>
      </c>
      <c r="H72" s="59"/>
    </row>
    <row r="73" spans="1:8" s="52" customFormat="1" ht="38.25">
      <c r="A73" s="59" t="s">
        <v>149</v>
      </c>
      <c r="B73" s="59" t="s">
        <v>112</v>
      </c>
      <c r="C73" s="59">
        <v>3110</v>
      </c>
      <c r="D73" s="60">
        <f>26000+36000+3000</f>
        <v>65000</v>
      </c>
      <c r="E73" s="61" t="str">
        <f t="shared" si="1"/>
        <v>Шістдесят п'ять тисяч грн. 0 коп.</v>
      </c>
      <c r="F73" s="62" t="s">
        <v>144</v>
      </c>
      <c r="G73" s="63" t="s">
        <v>148</v>
      </c>
      <c r="H73" s="59"/>
    </row>
    <row r="74" spans="1:8" s="52" customFormat="1" ht="12.75">
      <c r="A74" s="139"/>
      <c r="B74" s="139"/>
      <c r="C74" s="139"/>
      <c r="D74" s="140"/>
      <c r="E74" s="141"/>
      <c r="F74" s="142"/>
      <c r="G74" s="143"/>
      <c r="H74" s="139"/>
    </row>
    <row r="75" spans="1:8" s="52" customFormat="1" ht="12.75">
      <c r="A75" s="139"/>
      <c r="B75" s="139"/>
      <c r="C75" s="139"/>
      <c r="D75" s="140"/>
      <c r="E75" s="141"/>
      <c r="F75" s="142"/>
      <c r="G75" s="143"/>
      <c r="H75" s="139"/>
    </row>
    <row r="76" spans="1:8" s="52" customFormat="1" ht="12.75">
      <c r="A76" s="139"/>
      <c r="B76" s="139"/>
      <c r="C76" s="139"/>
      <c r="D76" s="140"/>
      <c r="E76" s="141"/>
      <c r="F76" s="142"/>
      <c r="G76" s="143"/>
      <c r="H76" s="139"/>
    </row>
    <row r="77" spans="1:8" s="52" customFormat="1" ht="12.75">
      <c r="A77" s="139"/>
      <c r="B77" s="139"/>
      <c r="C77" s="139"/>
      <c r="D77" s="140"/>
      <c r="E77" s="141"/>
      <c r="F77" s="142"/>
      <c r="G77" s="143"/>
      <c r="H77" s="139"/>
    </row>
    <row r="78" spans="1:8" s="52" customFormat="1" ht="12.75">
      <c r="A78" s="139"/>
      <c r="B78" s="139"/>
      <c r="C78" s="139"/>
      <c r="D78" s="140"/>
      <c r="E78" s="141"/>
      <c r="F78" s="142"/>
      <c r="G78" s="143"/>
      <c r="H78" s="139"/>
    </row>
    <row r="79" spans="1:8" s="52" customFormat="1" ht="12.75">
      <c r="A79" s="139"/>
      <c r="B79" s="139"/>
      <c r="C79" s="139"/>
      <c r="D79" s="140"/>
      <c r="E79" s="141"/>
      <c r="F79" s="142"/>
      <c r="G79" s="143"/>
      <c r="H79" s="139"/>
    </row>
    <row r="80" s="50" customFormat="1" ht="27.75" customHeight="1">
      <c r="A80" s="48"/>
    </row>
    <row r="81" spans="1:8" s="69" customFormat="1" ht="26.25" customHeight="1">
      <c r="A81" s="137"/>
      <c r="B81" s="137"/>
      <c r="C81" s="66"/>
      <c r="D81" s="67"/>
      <c r="E81" s="67"/>
      <c r="F81" s="138"/>
      <c r="G81" s="138"/>
      <c r="H81" s="138"/>
    </row>
    <row r="82" spans="1:8" s="69" customFormat="1" ht="10.5" customHeight="1">
      <c r="A82" s="67"/>
      <c r="B82" s="67"/>
      <c r="C82" s="66"/>
      <c r="D82" s="67"/>
      <c r="E82" s="66"/>
      <c r="F82" s="70"/>
      <c r="G82" s="70"/>
      <c r="H82" s="70"/>
    </row>
    <row r="83" spans="1:8" s="69" customFormat="1" ht="14.25" customHeight="1" hidden="1">
      <c r="A83" s="137"/>
      <c r="B83" s="137"/>
      <c r="C83" s="66"/>
      <c r="D83" s="67"/>
      <c r="E83" s="67"/>
      <c r="F83" s="138"/>
      <c r="G83" s="138"/>
      <c r="H83" s="138"/>
    </row>
    <row r="84" spans="1:8" s="69" customFormat="1" ht="5.25" customHeight="1" hidden="1">
      <c r="A84" s="67"/>
      <c r="B84" s="67"/>
      <c r="C84" s="66"/>
      <c r="D84" s="67"/>
      <c r="E84" s="67"/>
      <c r="F84" s="68"/>
      <c r="G84" s="70"/>
      <c r="H84" s="70"/>
    </row>
    <row r="85" spans="1:8" s="69" customFormat="1" ht="15.75" customHeight="1" hidden="1">
      <c r="A85" s="71"/>
      <c r="B85" s="71"/>
      <c r="C85" s="72"/>
      <c r="D85" s="67"/>
      <c r="E85" s="67"/>
      <c r="F85" s="138"/>
      <c r="G85" s="138"/>
      <c r="H85" s="138"/>
    </row>
    <row r="86" spans="1:8" s="69" customFormat="1" ht="5.25" customHeight="1" hidden="1">
      <c r="A86" s="67"/>
      <c r="B86" s="67"/>
      <c r="C86" s="66"/>
      <c r="D86" s="67"/>
      <c r="E86" s="67"/>
      <c r="F86" s="68"/>
      <c r="G86" s="70"/>
      <c r="H86" s="70"/>
    </row>
    <row r="87" spans="1:8" s="69" customFormat="1" ht="13.5" customHeight="1" hidden="1">
      <c r="A87" s="71"/>
      <c r="B87" s="71"/>
      <c r="C87" s="72"/>
      <c r="D87" s="67"/>
      <c r="E87" s="67"/>
      <c r="F87" s="138"/>
      <c r="G87" s="138"/>
      <c r="H87" s="138"/>
    </row>
    <row r="88" spans="1:8" s="69" customFormat="1" ht="4.5" customHeight="1" hidden="1">
      <c r="A88" s="71"/>
      <c r="B88" s="71"/>
      <c r="C88" s="72"/>
      <c r="D88" s="73"/>
      <c r="E88" s="73"/>
      <c r="F88" s="68"/>
      <c r="G88" s="70"/>
      <c r="H88" s="70"/>
    </row>
    <row r="89" spans="1:8" s="69" customFormat="1" ht="12.75" customHeight="1" hidden="1">
      <c r="A89" s="74"/>
      <c r="B89" s="71"/>
      <c r="C89" s="72"/>
      <c r="D89" s="67"/>
      <c r="E89" s="67"/>
      <c r="F89" s="138"/>
      <c r="G89" s="138"/>
      <c r="H89" s="138"/>
    </row>
    <row r="90" spans="1:8" s="69" customFormat="1" ht="15.75" customHeight="1">
      <c r="A90" s="67"/>
      <c r="B90" s="67"/>
      <c r="C90" s="67"/>
      <c r="D90" s="67"/>
      <c r="E90" s="67"/>
      <c r="F90" s="68"/>
      <c r="G90" s="70"/>
      <c r="H90" s="70"/>
    </row>
    <row r="91" spans="1:8" s="69" customFormat="1" ht="21.75" customHeight="1">
      <c r="A91" s="137"/>
      <c r="B91" s="137"/>
      <c r="C91" s="67"/>
      <c r="D91" s="67"/>
      <c r="E91" s="67"/>
      <c r="F91" s="138"/>
      <c r="G91" s="138"/>
      <c r="H91" s="138"/>
    </row>
    <row r="92" spans="1:5" s="49" customFormat="1" ht="15.75">
      <c r="A92" s="53"/>
      <c r="B92" s="53"/>
      <c r="C92" s="54"/>
      <c r="D92" s="53"/>
      <c r="E92" s="53"/>
    </row>
    <row r="93" s="49" customFormat="1" ht="15"/>
    <row r="94" s="49" customFormat="1" ht="15"/>
    <row r="95" s="50" customFormat="1" ht="12.75"/>
    <row r="96" s="50" customFormat="1" ht="12.75"/>
    <row r="97" s="50" customFormat="1" ht="12.75"/>
    <row r="98" s="50" customFormat="1" ht="12.75"/>
    <row r="99" s="50" customFormat="1" ht="12.75"/>
    <row r="100" s="50" customFormat="1" ht="12.75"/>
    <row r="101" s="50" customFormat="1" ht="12.75"/>
    <row r="102" s="50" customFormat="1" ht="12.75"/>
    <row r="103" s="50" customFormat="1" ht="12.75"/>
    <row r="104" s="50" customFormat="1" ht="12.75"/>
    <row r="105" s="50" customFormat="1" ht="12.75"/>
    <row r="106" s="50" customFormat="1" ht="12.75"/>
    <row r="107" s="50" customFormat="1" ht="12.75"/>
    <row r="108" s="50" customFormat="1" ht="12.75"/>
    <row r="109" s="50" customFormat="1" ht="12.75"/>
    <row r="110" s="50" customFormat="1" ht="12.75"/>
    <row r="111" s="50" customFormat="1" ht="12.75"/>
    <row r="112" s="50" customFormat="1" ht="12.75"/>
    <row r="113" s="50" customFormat="1" ht="12.75"/>
    <row r="114" s="50" customFormat="1" ht="12.75"/>
    <row r="115" s="50" customFormat="1" ht="12.75"/>
    <row r="116" s="50" customFormat="1" ht="12.75"/>
    <row r="117" s="50" customFormat="1" ht="12.75"/>
    <row r="118" s="50" customFormat="1" ht="12.75"/>
    <row r="119" s="50" customFormat="1" ht="12.75"/>
    <row r="120" s="50" customFormat="1" ht="12.75"/>
    <row r="121" s="50" customFormat="1" ht="12.75"/>
    <row r="122" s="50" customFormat="1" ht="12.75"/>
    <row r="123" s="50" customFormat="1" ht="12.75"/>
    <row r="124" s="50" customFormat="1" ht="12.75"/>
    <row r="125" s="50" customFormat="1" ht="12.75"/>
    <row r="126" s="50" customFormat="1" ht="12.75"/>
    <row r="127" s="50" customFormat="1" ht="12.75"/>
    <row r="128" s="50" customFormat="1" ht="12.75"/>
    <row r="129" s="50" customFormat="1" ht="12.75"/>
    <row r="130" s="50" customFormat="1" ht="12.75"/>
    <row r="131" s="50" customFormat="1" ht="12.75"/>
    <row r="132" s="50" customFormat="1" ht="12.75"/>
    <row r="133" s="50" customFormat="1" ht="12.75"/>
    <row r="134" s="50" customFormat="1" ht="12.75"/>
    <row r="135" s="50" customFormat="1" ht="12.75"/>
    <row r="136" s="50" customFormat="1" ht="12.75"/>
    <row r="137" s="50" customFormat="1" ht="12.75"/>
    <row r="138" s="50" customFormat="1" ht="12.75"/>
    <row r="139" s="50" customFormat="1" ht="12.75"/>
    <row r="140" s="50" customFormat="1" ht="12.75"/>
    <row r="141" s="50" customFormat="1" ht="12.75"/>
    <row r="142" s="50" customFormat="1" ht="12.75"/>
    <row r="143" s="50" customFormat="1" ht="12.75"/>
    <row r="144" s="50" customFormat="1" ht="12.75"/>
    <row r="145" s="50" customFormat="1" ht="12.75"/>
    <row r="146" s="50" customFormat="1" ht="12.75"/>
    <row r="147" s="50" customFormat="1" ht="12.75"/>
    <row r="148" s="50" customFormat="1" ht="12.75"/>
    <row r="149" s="50" customFormat="1" ht="12.75"/>
    <row r="150" s="50" customFormat="1" ht="12.75"/>
    <row r="151" s="50" customFormat="1" ht="12.75"/>
    <row r="152" s="50" customFormat="1" ht="12.75"/>
    <row r="153" s="50" customFormat="1" ht="12.75"/>
    <row r="154" s="50" customFormat="1" ht="12.75"/>
    <row r="155" s="50" customFormat="1" ht="12.75"/>
    <row r="156" s="50" customFormat="1" ht="12.75"/>
    <row r="157" s="50" customFormat="1" ht="12.75"/>
    <row r="158" s="50" customFormat="1" ht="12.75"/>
    <row r="159" s="50" customFormat="1" ht="12.75"/>
    <row r="160" s="50" customFormat="1" ht="12.75"/>
    <row r="161" s="50" customFormat="1" ht="12.75"/>
    <row r="162" s="50" customFormat="1" ht="12.75"/>
    <row r="163" s="50" customFormat="1" ht="12.75"/>
    <row r="164" s="50" customFormat="1" ht="12.75"/>
    <row r="165" s="50" customFormat="1" ht="12.75"/>
    <row r="166" s="50" customFormat="1" ht="12.75"/>
    <row r="167" s="50" customFormat="1" ht="12.75"/>
    <row r="168" s="50" customFormat="1" ht="12.75"/>
    <row r="169" s="50" customFormat="1" ht="12.75"/>
    <row r="170" s="50" customFormat="1" ht="12.75"/>
    <row r="171" s="50" customFormat="1" ht="12.75"/>
    <row r="172" s="50" customFormat="1" ht="12.75"/>
    <row r="173" s="50" customFormat="1" ht="12.75"/>
    <row r="174" s="50" customFormat="1" ht="12.75"/>
    <row r="175" s="50" customFormat="1" ht="12.75"/>
    <row r="176" s="50" customFormat="1" ht="12.75"/>
    <row r="177" s="50" customFormat="1" ht="12.75"/>
  </sheetData>
  <sheetProtection/>
  <mergeCells count="14">
    <mergeCell ref="A83:B83"/>
    <mergeCell ref="F83:H83"/>
    <mergeCell ref="F85:H85"/>
    <mergeCell ref="F87:H87"/>
    <mergeCell ref="F89:H89"/>
    <mergeCell ref="A91:B91"/>
    <mergeCell ref="F91:H91"/>
    <mergeCell ref="B6:F6"/>
    <mergeCell ref="B7:F7"/>
    <mergeCell ref="B8:F8"/>
    <mergeCell ref="D10:E10"/>
    <mergeCell ref="D11:E11"/>
    <mergeCell ref="A81:B81"/>
    <mergeCell ref="F81:H81"/>
  </mergeCells>
  <hyperlinks>
    <hyperlink ref="B58" r:id="rId1" display="http://dk21.dovidnyk.info/index.php?rozd=7241"/>
    <hyperlink ref="B47" r:id="rId2" display="http://dk21.dovidnyk.info/index.php?rozd=5031"/>
    <hyperlink ref="B59" r:id="rId3" display="http://dk21.dovidnyk.info/index.php?rozd=79711"/>
    <hyperlink ref="B48" r:id="rId4" display="http://dk21.dovidnyk.info/index.php?rozd=5031"/>
  </hyperlinks>
  <printOptions/>
  <pageMargins left="0.39" right="0.25" top="0.25" bottom="0.25" header="0.25" footer="0.25"/>
  <pageSetup horizontalDpi="600" verticalDpi="600" orientation="landscape" paperSize="9" scale="83" r:id="rId6"/>
  <rowBreaks count="4" manualBreakCount="4">
    <brk id="25" max="7" man="1"/>
    <brk id="44" max="7" man="1"/>
    <brk id="56" max="7" man="1"/>
    <brk id="68" max="7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Y37"/>
  <sheetViews>
    <sheetView showGridLines="0" showZeros="0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6</v>
      </c>
      <c r="H3" s="102"/>
      <c r="I3" s="102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30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21.75" customHeight="1">
      <c r="A13" s="106" t="s">
        <v>7</v>
      </c>
      <c r="B13" s="107"/>
      <c r="C13" s="107"/>
      <c r="D13" s="99" t="s">
        <v>50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ht="12.75" customHeight="1"/>
    <row r="15" spans="1:25" ht="15.75">
      <c r="A15" s="105" t="s">
        <v>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70.5" customHeight="1">
      <c r="A16" s="126" t="s">
        <v>51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  <c r="O16" s="124" t="s">
        <v>29</v>
      </c>
      <c r="P16" s="124"/>
      <c r="Q16" s="124"/>
      <c r="R16" s="123">
        <v>1</v>
      </c>
      <c r="S16" s="123"/>
      <c r="T16" s="123"/>
      <c r="U16" s="121">
        <v>2913.16</v>
      </c>
      <c r="V16" s="121"/>
      <c r="W16" s="121"/>
      <c r="X16" s="121"/>
      <c r="Y16" s="17">
        <f aca="true" t="shared" si="0" ref="Y16:Y29">R16*U16</f>
        <v>2913.16</v>
      </c>
    </row>
    <row r="17" spans="1:25" ht="15.7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4"/>
      <c r="P17" s="124"/>
      <c r="Q17" s="124"/>
      <c r="R17" s="123"/>
      <c r="S17" s="123"/>
      <c r="T17" s="123"/>
      <c r="U17" s="121"/>
      <c r="V17" s="121"/>
      <c r="W17" s="121"/>
      <c r="X17" s="121"/>
      <c r="Y17" s="17">
        <f t="shared" si="0"/>
        <v>0</v>
      </c>
    </row>
    <row r="18" spans="1:25" ht="15.75">
      <c r="A18" s="125" t="s">
        <v>25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4"/>
      <c r="P18" s="124"/>
      <c r="Q18" s="124"/>
      <c r="R18" s="123"/>
      <c r="S18" s="123"/>
      <c r="T18" s="123"/>
      <c r="U18" s="121"/>
      <c r="V18" s="121"/>
      <c r="W18" s="121"/>
      <c r="X18" s="121"/>
      <c r="Y18" s="17">
        <f t="shared" si="0"/>
        <v>0</v>
      </c>
    </row>
    <row r="19" spans="1:25" ht="15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4"/>
      <c r="P19" s="124"/>
      <c r="Q19" s="124"/>
      <c r="R19" s="123"/>
      <c r="S19" s="123"/>
      <c r="T19" s="123"/>
      <c r="U19" s="121"/>
      <c r="V19" s="121"/>
      <c r="W19" s="121"/>
      <c r="X19" s="121"/>
      <c r="Y19" s="17">
        <f t="shared" si="0"/>
        <v>0</v>
      </c>
    </row>
    <row r="20" spans="1:25" ht="15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4"/>
      <c r="P20" s="124"/>
      <c r="Q20" s="124"/>
      <c r="R20" s="123"/>
      <c r="S20" s="123"/>
      <c r="T20" s="123"/>
      <c r="U20" s="121"/>
      <c r="V20" s="121"/>
      <c r="W20" s="121"/>
      <c r="X20" s="121"/>
      <c r="Y20" s="17">
        <f t="shared" si="0"/>
        <v>0</v>
      </c>
    </row>
    <row r="21" spans="1:25" ht="15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4"/>
      <c r="P21" s="124"/>
      <c r="Q21" s="124"/>
      <c r="R21" s="123"/>
      <c r="S21" s="123"/>
      <c r="T21" s="123"/>
      <c r="U21" s="121"/>
      <c r="V21" s="121"/>
      <c r="W21" s="121"/>
      <c r="X21" s="121"/>
      <c r="Y21" s="17">
        <f t="shared" si="0"/>
        <v>0</v>
      </c>
    </row>
    <row r="22" spans="1:25" ht="15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4"/>
      <c r="P22" s="124"/>
      <c r="Q22" s="124"/>
      <c r="R22" s="123"/>
      <c r="S22" s="123"/>
      <c r="T22" s="123"/>
      <c r="U22" s="121"/>
      <c r="V22" s="121"/>
      <c r="W22" s="121"/>
      <c r="X22" s="121"/>
      <c r="Y22" s="17">
        <f t="shared" si="0"/>
        <v>0</v>
      </c>
    </row>
    <row r="23" spans="1:25" ht="15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4"/>
      <c r="P23" s="124"/>
      <c r="Q23" s="124"/>
      <c r="R23" s="123"/>
      <c r="S23" s="123"/>
      <c r="T23" s="123"/>
      <c r="U23" s="121"/>
      <c r="V23" s="121"/>
      <c r="W23" s="121"/>
      <c r="X23" s="121"/>
      <c r="Y23" s="17">
        <f t="shared" si="0"/>
        <v>0</v>
      </c>
    </row>
    <row r="24" spans="1:25" ht="15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4"/>
      <c r="P24" s="124"/>
      <c r="Q24" s="124"/>
      <c r="R24" s="123"/>
      <c r="S24" s="123"/>
      <c r="T24" s="123"/>
      <c r="U24" s="121"/>
      <c r="V24" s="121"/>
      <c r="W24" s="121"/>
      <c r="X24" s="121"/>
      <c r="Y24" s="17">
        <f t="shared" si="0"/>
        <v>0</v>
      </c>
    </row>
    <row r="25" spans="1:25" ht="15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4"/>
      <c r="P25" s="124"/>
      <c r="Q25" s="124"/>
      <c r="R25" s="123"/>
      <c r="S25" s="123"/>
      <c r="T25" s="123"/>
      <c r="U25" s="121"/>
      <c r="V25" s="121"/>
      <c r="W25" s="121"/>
      <c r="X25" s="121"/>
      <c r="Y25" s="17">
        <f t="shared" si="0"/>
        <v>0</v>
      </c>
    </row>
    <row r="26" spans="1:25" ht="15.7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4"/>
      <c r="P26" s="124"/>
      <c r="Q26" s="124"/>
      <c r="R26" s="123"/>
      <c r="S26" s="123"/>
      <c r="T26" s="123"/>
      <c r="U26" s="121"/>
      <c r="V26" s="121"/>
      <c r="W26" s="121"/>
      <c r="X26" s="121"/>
      <c r="Y26" s="17">
        <f t="shared" si="0"/>
        <v>0</v>
      </c>
    </row>
    <row r="27" spans="1:25" ht="15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4"/>
      <c r="P27" s="124"/>
      <c r="Q27" s="124"/>
      <c r="R27" s="123"/>
      <c r="S27" s="123"/>
      <c r="T27" s="123"/>
      <c r="U27" s="121"/>
      <c r="V27" s="121"/>
      <c r="W27" s="121"/>
      <c r="X27" s="121"/>
      <c r="Y27" s="17">
        <f t="shared" si="0"/>
        <v>0</v>
      </c>
    </row>
    <row r="28" spans="1:25" ht="15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4"/>
      <c r="P28" s="124"/>
      <c r="Q28" s="124"/>
      <c r="R28" s="123"/>
      <c r="S28" s="123"/>
      <c r="T28" s="123"/>
      <c r="U28" s="121"/>
      <c r="V28" s="121"/>
      <c r="W28" s="121"/>
      <c r="X28" s="121"/>
      <c r="Y28" s="17">
        <f t="shared" si="0"/>
        <v>0</v>
      </c>
    </row>
    <row r="29" spans="1:25" ht="15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4"/>
      <c r="P29" s="124"/>
      <c r="Q29" s="124"/>
      <c r="R29" s="123"/>
      <c r="S29" s="123"/>
      <c r="T29" s="123"/>
      <c r="U29" s="121"/>
      <c r="V29" s="121"/>
      <c r="W29" s="121"/>
      <c r="X29" s="121"/>
      <c r="Y29" s="17">
        <f t="shared" si="0"/>
        <v>0</v>
      </c>
    </row>
    <row r="30" spans="1:25" ht="15.75">
      <c r="A30" s="115" t="s">
        <v>13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7">
        <f>SUM(Y16:Y29)</f>
        <v>2913.16</v>
      </c>
    </row>
    <row r="31" spans="1:25" ht="15.75">
      <c r="A31" s="115" t="s">
        <v>18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7" t="s">
        <v>19</v>
      </c>
    </row>
    <row r="32" spans="1:25" ht="15.75">
      <c r="A32" s="115" t="s">
        <v>16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7">
        <f>Y30</f>
        <v>2913.16</v>
      </c>
    </row>
    <row r="34" spans="1:25" ht="15.75">
      <c r="A34" s="1" t="s">
        <v>14</v>
      </c>
      <c r="J34" s="122" t="str">
        <f>SUMINWORDS(Y32,"грн.","коп.")</f>
        <v>Дві тисячі дев'ятсот тринадцять грн. 16 коп.</v>
      </c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1:25" ht="15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23"/>
      <c r="W35" s="113"/>
      <c r="X35" s="113"/>
      <c r="Y35" s="113"/>
    </row>
    <row r="36" ht="18.75" customHeight="1"/>
    <row r="37" spans="1:25" ht="15.75">
      <c r="A37" s="91" t="s">
        <v>15</v>
      </c>
      <c r="B37" s="91"/>
      <c r="C37" s="91"/>
      <c r="D37" s="91"/>
      <c r="E37" s="91"/>
      <c r="F37" s="91"/>
      <c r="G37" s="24"/>
      <c r="H37" s="24"/>
      <c r="I37" s="24"/>
      <c r="J37" s="24"/>
      <c r="K37" s="24"/>
      <c r="L37" s="91" t="s">
        <v>24</v>
      </c>
      <c r="M37" s="91"/>
      <c r="N37" s="91"/>
      <c r="O37" s="91"/>
      <c r="P37" s="91"/>
      <c r="Q37" s="91"/>
      <c r="R37" s="91"/>
      <c r="S37" s="91"/>
      <c r="T37" s="91"/>
      <c r="U37" s="24"/>
      <c r="V37" s="24"/>
      <c r="W37" s="24"/>
      <c r="X37" s="24"/>
      <c r="Y37" s="24"/>
    </row>
  </sheetData>
  <sheetProtection/>
  <mergeCells count="78"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O21:Q21"/>
    <mergeCell ref="O17:Q17"/>
    <mergeCell ref="R17:T17"/>
    <mergeCell ref="R23:T23"/>
    <mergeCell ref="O20:Q20"/>
    <mergeCell ref="O22:Q22"/>
    <mergeCell ref="O23:Q23"/>
    <mergeCell ref="O19:Q19"/>
    <mergeCell ref="O16:Q16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A27:N27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A31:X31"/>
    <mergeCell ref="R26:T26"/>
    <mergeCell ref="R28:T28"/>
    <mergeCell ref="O29:Q29"/>
    <mergeCell ref="O27:Q27"/>
    <mergeCell ref="R29:T29"/>
    <mergeCell ref="A28:N28"/>
    <mergeCell ref="O28:Q28"/>
    <mergeCell ref="A29:N29"/>
    <mergeCell ref="R27:T27"/>
    <mergeCell ref="C10:P10"/>
    <mergeCell ref="B8:P8"/>
    <mergeCell ref="D7:P7"/>
    <mergeCell ref="D9:P9"/>
    <mergeCell ref="U29:X29"/>
    <mergeCell ref="W35:Y35"/>
    <mergeCell ref="A35:U35"/>
    <mergeCell ref="A30:X30"/>
    <mergeCell ref="J34:Y34"/>
    <mergeCell ref="A32:X3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2:Y37"/>
  <sheetViews>
    <sheetView showGridLines="0" showZeros="0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5</v>
      </c>
      <c r="H3" s="102"/>
      <c r="I3" s="102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30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6" t="s">
        <v>7</v>
      </c>
      <c r="B13" s="107"/>
      <c r="C13" s="107"/>
      <c r="D13" s="99" t="s">
        <v>48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ht="12.75" customHeight="1"/>
    <row r="15" spans="1:25" ht="15.75">
      <c r="A15" s="105" t="s">
        <v>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54.75" customHeight="1">
      <c r="A16" s="126" t="s">
        <v>49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  <c r="O16" s="124" t="s">
        <v>29</v>
      </c>
      <c r="P16" s="124"/>
      <c r="Q16" s="124"/>
      <c r="R16" s="123">
        <v>1</v>
      </c>
      <c r="S16" s="123"/>
      <c r="T16" s="123"/>
      <c r="U16" s="121">
        <v>1069.81</v>
      </c>
      <c r="V16" s="121"/>
      <c r="W16" s="121"/>
      <c r="X16" s="121"/>
      <c r="Y16" s="17">
        <f aca="true" t="shared" si="0" ref="Y16:Y29">R16*U16</f>
        <v>1069.81</v>
      </c>
    </row>
    <row r="17" spans="1:25" ht="15.7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4"/>
      <c r="P17" s="124"/>
      <c r="Q17" s="124"/>
      <c r="R17" s="123"/>
      <c r="S17" s="123"/>
      <c r="T17" s="123"/>
      <c r="U17" s="121"/>
      <c r="V17" s="121"/>
      <c r="W17" s="121"/>
      <c r="X17" s="121"/>
      <c r="Y17" s="17">
        <f t="shared" si="0"/>
        <v>0</v>
      </c>
    </row>
    <row r="18" spans="1:25" ht="15.75">
      <c r="A18" s="125" t="s">
        <v>25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4"/>
      <c r="P18" s="124"/>
      <c r="Q18" s="124"/>
      <c r="R18" s="123"/>
      <c r="S18" s="123"/>
      <c r="T18" s="123"/>
      <c r="U18" s="121"/>
      <c r="V18" s="121"/>
      <c r="W18" s="121"/>
      <c r="X18" s="121"/>
      <c r="Y18" s="17">
        <f t="shared" si="0"/>
        <v>0</v>
      </c>
    </row>
    <row r="19" spans="1:25" ht="15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4"/>
      <c r="P19" s="124"/>
      <c r="Q19" s="124"/>
      <c r="R19" s="123"/>
      <c r="S19" s="123"/>
      <c r="T19" s="123"/>
      <c r="U19" s="121"/>
      <c r="V19" s="121"/>
      <c r="W19" s="121"/>
      <c r="X19" s="121"/>
      <c r="Y19" s="17">
        <f t="shared" si="0"/>
        <v>0</v>
      </c>
    </row>
    <row r="20" spans="1:25" ht="15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4"/>
      <c r="P20" s="124"/>
      <c r="Q20" s="124"/>
      <c r="R20" s="123"/>
      <c r="S20" s="123"/>
      <c r="T20" s="123"/>
      <c r="U20" s="121"/>
      <c r="V20" s="121"/>
      <c r="W20" s="121"/>
      <c r="X20" s="121"/>
      <c r="Y20" s="17">
        <f t="shared" si="0"/>
        <v>0</v>
      </c>
    </row>
    <row r="21" spans="1:25" ht="15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4"/>
      <c r="P21" s="124"/>
      <c r="Q21" s="124"/>
      <c r="R21" s="123"/>
      <c r="S21" s="123"/>
      <c r="T21" s="123"/>
      <c r="U21" s="121"/>
      <c r="V21" s="121"/>
      <c r="W21" s="121"/>
      <c r="X21" s="121"/>
      <c r="Y21" s="17">
        <f t="shared" si="0"/>
        <v>0</v>
      </c>
    </row>
    <row r="22" spans="1:25" ht="15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4"/>
      <c r="P22" s="124"/>
      <c r="Q22" s="124"/>
      <c r="R22" s="123"/>
      <c r="S22" s="123"/>
      <c r="T22" s="123"/>
      <c r="U22" s="121"/>
      <c r="V22" s="121"/>
      <c r="W22" s="121"/>
      <c r="X22" s="121"/>
      <c r="Y22" s="17">
        <f t="shared" si="0"/>
        <v>0</v>
      </c>
    </row>
    <row r="23" spans="1:25" ht="15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4"/>
      <c r="P23" s="124"/>
      <c r="Q23" s="124"/>
      <c r="R23" s="123"/>
      <c r="S23" s="123"/>
      <c r="T23" s="123"/>
      <c r="U23" s="121"/>
      <c r="V23" s="121"/>
      <c r="W23" s="121"/>
      <c r="X23" s="121"/>
      <c r="Y23" s="17">
        <f t="shared" si="0"/>
        <v>0</v>
      </c>
    </row>
    <row r="24" spans="1:25" ht="15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4"/>
      <c r="P24" s="124"/>
      <c r="Q24" s="124"/>
      <c r="R24" s="123"/>
      <c r="S24" s="123"/>
      <c r="T24" s="123"/>
      <c r="U24" s="121"/>
      <c r="V24" s="121"/>
      <c r="W24" s="121"/>
      <c r="X24" s="121"/>
      <c r="Y24" s="17">
        <f t="shared" si="0"/>
        <v>0</v>
      </c>
    </row>
    <row r="25" spans="1:25" ht="15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4"/>
      <c r="P25" s="124"/>
      <c r="Q25" s="124"/>
      <c r="R25" s="123"/>
      <c r="S25" s="123"/>
      <c r="T25" s="123"/>
      <c r="U25" s="121"/>
      <c r="V25" s="121"/>
      <c r="W25" s="121"/>
      <c r="X25" s="121"/>
      <c r="Y25" s="17">
        <f t="shared" si="0"/>
        <v>0</v>
      </c>
    </row>
    <row r="26" spans="1:25" ht="15.7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4"/>
      <c r="P26" s="124"/>
      <c r="Q26" s="124"/>
      <c r="R26" s="123"/>
      <c r="S26" s="123"/>
      <c r="T26" s="123"/>
      <c r="U26" s="121"/>
      <c r="V26" s="121"/>
      <c r="W26" s="121"/>
      <c r="X26" s="121"/>
      <c r="Y26" s="17">
        <f t="shared" si="0"/>
        <v>0</v>
      </c>
    </row>
    <row r="27" spans="1:25" ht="15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4"/>
      <c r="P27" s="124"/>
      <c r="Q27" s="124"/>
      <c r="R27" s="123"/>
      <c r="S27" s="123"/>
      <c r="T27" s="123"/>
      <c r="U27" s="121"/>
      <c r="V27" s="121"/>
      <c r="W27" s="121"/>
      <c r="X27" s="121"/>
      <c r="Y27" s="17">
        <f t="shared" si="0"/>
        <v>0</v>
      </c>
    </row>
    <row r="28" spans="1:25" ht="15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4"/>
      <c r="P28" s="124"/>
      <c r="Q28" s="124"/>
      <c r="R28" s="123"/>
      <c r="S28" s="123"/>
      <c r="T28" s="123"/>
      <c r="U28" s="121"/>
      <c r="V28" s="121"/>
      <c r="W28" s="121"/>
      <c r="X28" s="121"/>
      <c r="Y28" s="17">
        <f t="shared" si="0"/>
        <v>0</v>
      </c>
    </row>
    <row r="29" spans="1:25" ht="15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4"/>
      <c r="P29" s="124"/>
      <c r="Q29" s="124"/>
      <c r="R29" s="123"/>
      <c r="S29" s="123"/>
      <c r="T29" s="123"/>
      <c r="U29" s="121"/>
      <c r="V29" s="121"/>
      <c r="W29" s="121"/>
      <c r="X29" s="121"/>
      <c r="Y29" s="17">
        <f t="shared" si="0"/>
        <v>0</v>
      </c>
    </row>
    <row r="30" spans="1:25" ht="15.75">
      <c r="A30" s="115" t="s">
        <v>13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7">
        <f>SUM(Y16:Y29)</f>
        <v>1069.81</v>
      </c>
    </row>
    <row r="31" spans="1:25" ht="15.75">
      <c r="A31" s="115" t="s">
        <v>18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7" t="s">
        <v>19</v>
      </c>
    </row>
    <row r="32" spans="1:25" ht="15.75">
      <c r="A32" s="115" t="s">
        <v>16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7">
        <f>Y30</f>
        <v>1069.81</v>
      </c>
    </row>
    <row r="34" spans="1:25" ht="15.75">
      <c r="A34" s="1" t="s">
        <v>14</v>
      </c>
      <c r="J34" s="122" t="str">
        <f>SUMINWORDS(Y32,"грн.","коп.")</f>
        <v>Одна тисячa шістдесят дев'ять грн. 81 коп.</v>
      </c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1:25" ht="15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23"/>
      <c r="W35" s="113"/>
      <c r="X35" s="113"/>
      <c r="Y35" s="113"/>
    </row>
    <row r="36" ht="18.75" customHeight="1"/>
    <row r="37" spans="1:25" ht="15.75">
      <c r="A37" s="91" t="s">
        <v>15</v>
      </c>
      <c r="B37" s="91"/>
      <c r="C37" s="91"/>
      <c r="D37" s="91"/>
      <c r="E37" s="91"/>
      <c r="F37" s="91"/>
      <c r="G37" s="24"/>
      <c r="H37" s="24"/>
      <c r="I37" s="24"/>
      <c r="J37" s="24"/>
      <c r="K37" s="24"/>
      <c r="L37" s="91" t="s">
        <v>24</v>
      </c>
      <c r="M37" s="91"/>
      <c r="N37" s="91"/>
      <c r="O37" s="91"/>
      <c r="P37" s="91"/>
      <c r="Q37" s="91"/>
      <c r="R37" s="91"/>
      <c r="S37" s="91"/>
      <c r="T37" s="91"/>
      <c r="U37" s="24"/>
      <c r="V37" s="24"/>
      <c r="W37" s="24"/>
      <c r="X37" s="24"/>
      <c r="Y37" s="24"/>
    </row>
  </sheetData>
  <sheetProtection/>
  <mergeCells count="78">
    <mergeCell ref="C10:P10"/>
    <mergeCell ref="B8:P8"/>
    <mergeCell ref="D7:P7"/>
    <mergeCell ref="D9:P9"/>
    <mergeCell ref="U29:X29"/>
    <mergeCell ref="W35:Y35"/>
    <mergeCell ref="A35:U35"/>
    <mergeCell ref="A30:X30"/>
    <mergeCell ref="J34:Y34"/>
    <mergeCell ref="A32:X32"/>
    <mergeCell ref="A31:X31"/>
    <mergeCell ref="A28:N28"/>
    <mergeCell ref="O28:Q28"/>
    <mergeCell ref="A29:N29"/>
    <mergeCell ref="R27:T27"/>
    <mergeCell ref="A27:N27"/>
    <mergeCell ref="R26:T26"/>
    <mergeCell ref="R28:T28"/>
    <mergeCell ref="O29:Q29"/>
    <mergeCell ref="O27:Q27"/>
    <mergeCell ref="R29:T29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17:Q17"/>
    <mergeCell ref="R17:T17"/>
    <mergeCell ref="R23:T23"/>
    <mergeCell ref="O20:Q20"/>
    <mergeCell ref="O22:Q22"/>
    <mergeCell ref="O23:Q23"/>
    <mergeCell ref="O19:Q19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Y39"/>
  <sheetViews>
    <sheetView showGridLines="0" showZeros="0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3</v>
      </c>
      <c r="H3" s="102"/>
      <c r="I3" s="102"/>
      <c r="J3" s="18"/>
      <c r="K3" s="22" t="s">
        <v>6</v>
      </c>
      <c r="L3" s="22"/>
      <c r="M3" s="19" t="s">
        <v>17</v>
      </c>
      <c r="N3" s="19"/>
      <c r="O3" s="20" t="s">
        <v>47</v>
      </c>
      <c r="P3" s="20"/>
      <c r="Q3" s="19"/>
      <c r="R3" s="19" t="s">
        <v>17</v>
      </c>
      <c r="S3" s="20"/>
      <c r="T3" s="129" t="s">
        <v>46</v>
      </c>
      <c r="U3" s="129"/>
      <c r="V3" s="129"/>
      <c r="W3" s="129"/>
      <c r="X3" s="129"/>
      <c r="Y3" s="129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30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6" t="s">
        <v>7</v>
      </c>
      <c r="B13" s="107"/>
      <c r="C13" s="107"/>
      <c r="D13" s="99" t="s">
        <v>44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ht="12.75" customHeight="1"/>
    <row r="15" spans="1:25" ht="15.75">
      <c r="A15" s="105" t="s">
        <v>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32.25" customHeight="1">
      <c r="A16" s="126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  <c r="O16" s="124" t="s">
        <v>29</v>
      </c>
      <c r="P16" s="124"/>
      <c r="Q16" s="124"/>
      <c r="R16" s="123">
        <v>24</v>
      </c>
      <c r="S16" s="123"/>
      <c r="T16" s="123"/>
      <c r="U16" s="121">
        <v>0.72</v>
      </c>
      <c r="V16" s="121"/>
      <c r="W16" s="121"/>
      <c r="X16" s="121"/>
      <c r="Y16" s="17">
        <f aca="true" t="shared" si="0" ref="Y16:Y31">R16*U16</f>
        <v>17.28</v>
      </c>
    </row>
    <row r="17" spans="1:25" ht="15.7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4"/>
      <c r="P17" s="124"/>
      <c r="Q17" s="124"/>
      <c r="R17" s="123"/>
      <c r="S17" s="123"/>
      <c r="T17" s="123"/>
      <c r="U17" s="121"/>
      <c r="V17" s="121"/>
      <c r="W17" s="121"/>
      <c r="X17" s="121"/>
      <c r="Y17" s="17">
        <f t="shared" si="0"/>
        <v>0</v>
      </c>
    </row>
    <row r="18" spans="1:25" ht="15.75">
      <c r="A18" s="125" t="s">
        <v>25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4"/>
      <c r="P18" s="124"/>
      <c r="Q18" s="124"/>
      <c r="R18" s="123"/>
      <c r="S18" s="123"/>
      <c r="T18" s="123"/>
      <c r="U18" s="121"/>
      <c r="V18" s="121"/>
      <c r="W18" s="121"/>
      <c r="X18" s="121"/>
      <c r="Y18" s="17">
        <f t="shared" si="0"/>
        <v>0</v>
      </c>
    </row>
    <row r="19" spans="1:25" ht="15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4"/>
      <c r="P19" s="124"/>
      <c r="Q19" s="124"/>
      <c r="R19" s="123"/>
      <c r="S19" s="123"/>
      <c r="T19" s="123"/>
      <c r="U19" s="121"/>
      <c r="V19" s="121"/>
      <c r="W19" s="121"/>
      <c r="X19" s="121"/>
      <c r="Y19" s="17">
        <f t="shared" si="0"/>
        <v>0</v>
      </c>
    </row>
    <row r="20" spans="1:25" ht="15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4"/>
      <c r="P20" s="124"/>
      <c r="Q20" s="124"/>
      <c r="R20" s="123"/>
      <c r="S20" s="123"/>
      <c r="T20" s="123"/>
      <c r="U20" s="121"/>
      <c r="V20" s="121"/>
      <c r="W20" s="121"/>
      <c r="X20" s="121"/>
      <c r="Y20" s="17">
        <f t="shared" si="0"/>
        <v>0</v>
      </c>
    </row>
    <row r="21" spans="1:25" ht="15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4"/>
      <c r="P21" s="124"/>
      <c r="Q21" s="124"/>
      <c r="R21" s="123"/>
      <c r="S21" s="123"/>
      <c r="T21" s="123"/>
      <c r="U21" s="121"/>
      <c r="V21" s="121"/>
      <c r="W21" s="121"/>
      <c r="X21" s="121"/>
      <c r="Y21" s="17">
        <f t="shared" si="0"/>
        <v>0</v>
      </c>
    </row>
    <row r="22" spans="1:25" ht="15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4"/>
      <c r="P22" s="124"/>
      <c r="Q22" s="124"/>
      <c r="R22" s="123"/>
      <c r="S22" s="123"/>
      <c r="T22" s="123"/>
      <c r="U22" s="121"/>
      <c r="V22" s="121"/>
      <c r="W22" s="121"/>
      <c r="X22" s="121"/>
      <c r="Y22" s="17">
        <f t="shared" si="0"/>
        <v>0</v>
      </c>
    </row>
    <row r="23" spans="1:25" ht="15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4"/>
      <c r="P23" s="124"/>
      <c r="Q23" s="124"/>
      <c r="R23" s="123"/>
      <c r="S23" s="123"/>
      <c r="T23" s="123"/>
      <c r="U23" s="121"/>
      <c r="V23" s="121"/>
      <c r="W23" s="121"/>
      <c r="X23" s="121"/>
      <c r="Y23" s="17">
        <f t="shared" si="0"/>
        <v>0</v>
      </c>
    </row>
    <row r="24" spans="1:25" ht="15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4"/>
      <c r="P24" s="124"/>
      <c r="Q24" s="124"/>
      <c r="R24" s="123"/>
      <c r="S24" s="123"/>
      <c r="T24" s="123"/>
      <c r="U24" s="121"/>
      <c r="V24" s="121"/>
      <c r="W24" s="121"/>
      <c r="X24" s="121"/>
      <c r="Y24" s="17">
        <f t="shared" si="0"/>
        <v>0</v>
      </c>
    </row>
    <row r="25" spans="1:25" ht="15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4"/>
      <c r="P25" s="124"/>
      <c r="Q25" s="124"/>
      <c r="R25" s="123"/>
      <c r="S25" s="123"/>
      <c r="T25" s="123"/>
      <c r="U25" s="121"/>
      <c r="V25" s="121"/>
      <c r="W25" s="121"/>
      <c r="X25" s="121"/>
      <c r="Y25" s="17">
        <f t="shared" si="0"/>
        <v>0</v>
      </c>
    </row>
    <row r="26" spans="1:25" ht="15.7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4"/>
      <c r="P26" s="124"/>
      <c r="Q26" s="124"/>
      <c r="R26" s="123"/>
      <c r="S26" s="123"/>
      <c r="T26" s="123"/>
      <c r="U26" s="121"/>
      <c r="V26" s="121"/>
      <c r="W26" s="121"/>
      <c r="X26" s="121"/>
      <c r="Y26" s="17">
        <f t="shared" si="0"/>
        <v>0</v>
      </c>
    </row>
    <row r="27" spans="1:25" ht="15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4"/>
      <c r="P27" s="124"/>
      <c r="Q27" s="124"/>
      <c r="R27" s="123"/>
      <c r="S27" s="123"/>
      <c r="T27" s="123"/>
      <c r="U27" s="121"/>
      <c r="V27" s="121"/>
      <c r="W27" s="121"/>
      <c r="X27" s="121"/>
      <c r="Y27" s="17">
        <f t="shared" si="0"/>
        <v>0</v>
      </c>
    </row>
    <row r="28" spans="1:25" ht="15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4"/>
      <c r="P28" s="124"/>
      <c r="Q28" s="124"/>
      <c r="R28" s="123"/>
      <c r="S28" s="123"/>
      <c r="T28" s="123"/>
      <c r="U28" s="121"/>
      <c r="V28" s="121"/>
      <c r="W28" s="121"/>
      <c r="X28" s="121"/>
      <c r="Y28" s="17">
        <f t="shared" si="0"/>
        <v>0</v>
      </c>
    </row>
    <row r="29" spans="1:25" ht="15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4"/>
      <c r="P29" s="124"/>
      <c r="Q29" s="124"/>
      <c r="R29" s="123"/>
      <c r="S29" s="123"/>
      <c r="T29" s="123"/>
      <c r="U29" s="121"/>
      <c r="V29" s="121"/>
      <c r="W29" s="121"/>
      <c r="X29" s="121"/>
      <c r="Y29" s="17">
        <f t="shared" si="0"/>
        <v>0</v>
      </c>
    </row>
    <row r="30" spans="1:25" ht="15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4"/>
      <c r="P30" s="124"/>
      <c r="Q30" s="124"/>
      <c r="R30" s="123"/>
      <c r="S30" s="123"/>
      <c r="T30" s="123"/>
      <c r="U30" s="121"/>
      <c r="V30" s="121"/>
      <c r="W30" s="121"/>
      <c r="X30" s="121"/>
      <c r="Y30" s="17">
        <f t="shared" si="0"/>
        <v>0</v>
      </c>
    </row>
    <row r="31" spans="1:25" ht="15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4"/>
      <c r="P31" s="124"/>
      <c r="Q31" s="124"/>
      <c r="R31" s="123"/>
      <c r="S31" s="123"/>
      <c r="T31" s="123"/>
      <c r="U31" s="121"/>
      <c r="V31" s="121"/>
      <c r="W31" s="121"/>
      <c r="X31" s="121"/>
      <c r="Y31" s="17">
        <f t="shared" si="0"/>
        <v>0</v>
      </c>
    </row>
    <row r="32" spans="1:25" ht="15.75">
      <c r="A32" s="115" t="s">
        <v>13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7">
        <f>SUM(Y16:Y31)</f>
        <v>17.28</v>
      </c>
    </row>
    <row r="33" spans="1:25" ht="15.75">
      <c r="A33" s="115" t="s">
        <v>18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7" t="s">
        <v>19</v>
      </c>
    </row>
    <row r="34" spans="1:25" ht="15.75">
      <c r="A34" s="115" t="s">
        <v>16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7">
        <f>Y32</f>
        <v>17.28</v>
      </c>
    </row>
    <row r="36" spans="1:25" ht="15.75">
      <c r="A36" s="1" t="s">
        <v>14</v>
      </c>
      <c r="J36" s="122" t="str">
        <f>SUMINWORDS(Y34,"грн.","коп.")</f>
        <v>Сімнадцять грн. 28 коп.</v>
      </c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1:25" ht="15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23"/>
      <c r="W37" s="113"/>
      <c r="X37" s="113"/>
      <c r="Y37" s="113"/>
    </row>
    <row r="38" ht="18.75" customHeight="1"/>
    <row r="39" spans="1:25" ht="15.75">
      <c r="A39" s="91" t="s">
        <v>15</v>
      </c>
      <c r="B39" s="91"/>
      <c r="C39" s="91"/>
      <c r="D39" s="91"/>
      <c r="E39" s="91"/>
      <c r="F39" s="91"/>
      <c r="G39" s="24"/>
      <c r="H39" s="24"/>
      <c r="I39" s="24"/>
      <c r="J39" s="24"/>
      <c r="K39" s="24"/>
      <c r="L39" s="91" t="s">
        <v>24</v>
      </c>
      <c r="M39" s="91"/>
      <c r="N39" s="91"/>
      <c r="O39" s="91"/>
      <c r="P39" s="91"/>
      <c r="Q39" s="91"/>
      <c r="R39" s="91"/>
      <c r="S39" s="91"/>
      <c r="T39" s="91"/>
      <c r="U39" s="24"/>
      <c r="V39" s="24"/>
      <c r="W39" s="24"/>
      <c r="X39" s="24"/>
      <c r="Y39" s="24"/>
    </row>
  </sheetData>
  <sheetProtection/>
  <mergeCells count="87">
    <mergeCell ref="A39:F39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O20:Q20"/>
    <mergeCell ref="O24:Q24"/>
    <mergeCell ref="R20:T20"/>
    <mergeCell ref="R16:T16"/>
    <mergeCell ref="U16:X16"/>
    <mergeCell ref="O17:Q17"/>
    <mergeCell ref="R17:T17"/>
    <mergeCell ref="R23:T23"/>
    <mergeCell ref="A26:N26"/>
    <mergeCell ref="A21:N21"/>
    <mergeCell ref="A19:N19"/>
    <mergeCell ref="R18:T18"/>
    <mergeCell ref="R19:T19"/>
    <mergeCell ref="R24:T24"/>
    <mergeCell ref="O21:Q21"/>
    <mergeCell ref="O22:Q22"/>
    <mergeCell ref="O23:Q23"/>
    <mergeCell ref="O19:Q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30:N30"/>
    <mergeCell ref="A29:N29"/>
    <mergeCell ref="O30:Q30"/>
    <mergeCell ref="U27:X27"/>
    <mergeCell ref="U28:X28"/>
    <mergeCell ref="A27:N27"/>
    <mergeCell ref="U29:X29"/>
    <mergeCell ref="R27:T27"/>
    <mergeCell ref="R26:T26"/>
    <mergeCell ref="R28:T28"/>
    <mergeCell ref="O29:Q29"/>
    <mergeCell ref="O27:Q27"/>
    <mergeCell ref="W37:Y37"/>
    <mergeCell ref="A37:U37"/>
    <mergeCell ref="A32:X32"/>
    <mergeCell ref="U31:X31"/>
    <mergeCell ref="J36:Y36"/>
    <mergeCell ref="A34:X34"/>
    <mergeCell ref="A31:N31"/>
    <mergeCell ref="A33:X33"/>
    <mergeCell ref="T3:Y3"/>
    <mergeCell ref="C10:P10"/>
    <mergeCell ref="B8:P8"/>
    <mergeCell ref="D7:P7"/>
    <mergeCell ref="D9:P9"/>
    <mergeCell ref="R31:T31"/>
    <mergeCell ref="O31:Q31"/>
    <mergeCell ref="U30:X30"/>
    <mergeCell ref="R29:T29"/>
    <mergeCell ref="R30:T30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Y39"/>
  <sheetViews>
    <sheetView showGridLines="0" showZeros="0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8</v>
      </c>
      <c r="H3" s="102"/>
      <c r="I3" s="102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30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6" t="s">
        <v>7</v>
      </c>
      <c r="B13" s="107"/>
      <c r="C13" s="107"/>
      <c r="D13" s="99" t="s">
        <v>52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ht="12.75" customHeight="1"/>
    <row r="15" spans="1:25" ht="15.75">
      <c r="A15" s="105" t="s">
        <v>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15.75">
      <c r="A16" s="125" t="s">
        <v>28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4" t="s">
        <v>29</v>
      </c>
      <c r="P16" s="124"/>
      <c r="Q16" s="124"/>
      <c r="R16" s="123">
        <v>1</v>
      </c>
      <c r="S16" s="123"/>
      <c r="T16" s="123"/>
      <c r="U16" s="121">
        <v>5869</v>
      </c>
      <c r="V16" s="121"/>
      <c r="W16" s="121"/>
      <c r="X16" s="121"/>
      <c r="Y16" s="17">
        <f aca="true" t="shared" si="0" ref="Y16:Y31">R16*U16</f>
        <v>5869</v>
      </c>
    </row>
    <row r="17" spans="1:25" ht="15.7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4"/>
      <c r="P17" s="124"/>
      <c r="Q17" s="124"/>
      <c r="R17" s="123"/>
      <c r="S17" s="123"/>
      <c r="T17" s="123"/>
      <c r="U17" s="121"/>
      <c r="V17" s="121"/>
      <c r="W17" s="121"/>
      <c r="X17" s="121"/>
      <c r="Y17" s="17">
        <f t="shared" si="0"/>
        <v>0</v>
      </c>
    </row>
    <row r="18" spans="1:25" ht="15.75">
      <c r="A18" s="125" t="s">
        <v>25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4"/>
      <c r="P18" s="124"/>
      <c r="Q18" s="124"/>
      <c r="R18" s="123"/>
      <c r="S18" s="123"/>
      <c r="T18" s="123"/>
      <c r="U18" s="121"/>
      <c r="V18" s="121"/>
      <c r="W18" s="121"/>
      <c r="X18" s="121"/>
      <c r="Y18" s="17">
        <f t="shared" si="0"/>
        <v>0</v>
      </c>
    </row>
    <row r="19" spans="1:25" ht="15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4"/>
      <c r="P19" s="124"/>
      <c r="Q19" s="124"/>
      <c r="R19" s="123"/>
      <c r="S19" s="123"/>
      <c r="T19" s="123"/>
      <c r="U19" s="121"/>
      <c r="V19" s="121"/>
      <c r="W19" s="121"/>
      <c r="X19" s="121"/>
      <c r="Y19" s="17">
        <f t="shared" si="0"/>
        <v>0</v>
      </c>
    </row>
    <row r="20" spans="1:25" ht="15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4"/>
      <c r="P20" s="124"/>
      <c r="Q20" s="124"/>
      <c r="R20" s="123"/>
      <c r="S20" s="123"/>
      <c r="T20" s="123"/>
      <c r="U20" s="121"/>
      <c r="V20" s="121"/>
      <c r="W20" s="121"/>
      <c r="X20" s="121"/>
      <c r="Y20" s="17">
        <f t="shared" si="0"/>
        <v>0</v>
      </c>
    </row>
    <row r="21" spans="1:25" ht="15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4"/>
      <c r="P21" s="124"/>
      <c r="Q21" s="124"/>
      <c r="R21" s="123"/>
      <c r="S21" s="123"/>
      <c r="T21" s="123"/>
      <c r="U21" s="121"/>
      <c r="V21" s="121"/>
      <c r="W21" s="121"/>
      <c r="X21" s="121"/>
      <c r="Y21" s="17">
        <f t="shared" si="0"/>
        <v>0</v>
      </c>
    </row>
    <row r="22" spans="1:25" ht="15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4"/>
      <c r="P22" s="124"/>
      <c r="Q22" s="124"/>
      <c r="R22" s="123"/>
      <c r="S22" s="123"/>
      <c r="T22" s="123"/>
      <c r="U22" s="121"/>
      <c r="V22" s="121"/>
      <c r="W22" s="121"/>
      <c r="X22" s="121"/>
      <c r="Y22" s="17">
        <f t="shared" si="0"/>
        <v>0</v>
      </c>
    </row>
    <row r="23" spans="1:25" ht="15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4"/>
      <c r="P23" s="124"/>
      <c r="Q23" s="124"/>
      <c r="R23" s="123"/>
      <c r="S23" s="123"/>
      <c r="T23" s="123"/>
      <c r="U23" s="121"/>
      <c r="V23" s="121"/>
      <c r="W23" s="121"/>
      <c r="X23" s="121"/>
      <c r="Y23" s="17">
        <f t="shared" si="0"/>
        <v>0</v>
      </c>
    </row>
    <row r="24" spans="1:25" ht="15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4"/>
      <c r="P24" s="124"/>
      <c r="Q24" s="124"/>
      <c r="R24" s="123"/>
      <c r="S24" s="123"/>
      <c r="T24" s="123"/>
      <c r="U24" s="121"/>
      <c r="V24" s="121"/>
      <c r="W24" s="121"/>
      <c r="X24" s="121"/>
      <c r="Y24" s="17">
        <f t="shared" si="0"/>
        <v>0</v>
      </c>
    </row>
    <row r="25" spans="1:25" ht="15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4"/>
      <c r="P25" s="124"/>
      <c r="Q25" s="124"/>
      <c r="R25" s="123"/>
      <c r="S25" s="123"/>
      <c r="T25" s="123"/>
      <c r="U25" s="121"/>
      <c r="V25" s="121"/>
      <c r="W25" s="121"/>
      <c r="X25" s="121"/>
      <c r="Y25" s="17">
        <f t="shared" si="0"/>
        <v>0</v>
      </c>
    </row>
    <row r="26" spans="1:25" ht="15.7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4"/>
      <c r="P26" s="124"/>
      <c r="Q26" s="124"/>
      <c r="R26" s="123"/>
      <c r="S26" s="123"/>
      <c r="T26" s="123"/>
      <c r="U26" s="121"/>
      <c r="V26" s="121"/>
      <c r="W26" s="121"/>
      <c r="X26" s="121"/>
      <c r="Y26" s="17">
        <f t="shared" si="0"/>
        <v>0</v>
      </c>
    </row>
    <row r="27" spans="1:25" ht="15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4"/>
      <c r="P27" s="124"/>
      <c r="Q27" s="124"/>
      <c r="R27" s="123"/>
      <c r="S27" s="123"/>
      <c r="T27" s="123"/>
      <c r="U27" s="121"/>
      <c r="V27" s="121"/>
      <c r="W27" s="121"/>
      <c r="X27" s="121"/>
      <c r="Y27" s="17">
        <f t="shared" si="0"/>
        <v>0</v>
      </c>
    </row>
    <row r="28" spans="1:25" ht="15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4"/>
      <c r="P28" s="124"/>
      <c r="Q28" s="124"/>
      <c r="R28" s="123"/>
      <c r="S28" s="123"/>
      <c r="T28" s="123"/>
      <c r="U28" s="121"/>
      <c r="V28" s="121"/>
      <c r="W28" s="121"/>
      <c r="X28" s="121"/>
      <c r="Y28" s="17">
        <f t="shared" si="0"/>
        <v>0</v>
      </c>
    </row>
    <row r="29" spans="1:25" ht="15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4"/>
      <c r="P29" s="124"/>
      <c r="Q29" s="124"/>
      <c r="R29" s="123"/>
      <c r="S29" s="123"/>
      <c r="T29" s="123"/>
      <c r="U29" s="121"/>
      <c r="V29" s="121"/>
      <c r="W29" s="121"/>
      <c r="X29" s="121"/>
      <c r="Y29" s="17">
        <f t="shared" si="0"/>
        <v>0</v>
      </c>
    </row>
    <row r="30" spans="1:25" ht="15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4"/>
      <c r="P30" s="124"/>
      <c r="Q30" s="124"/>
      <c r="R30" s="123"/>
      <c r="S30" s="123"/>
      <c r="T30" s="123"/>
      <c r="U30" s="121"/>
      <c r="V30" s="121"/>
      <c r="W30" s="121"/>
      <c r="X30" s="121"/>
      <c r="Y30" s="17">
        <f t="shared" si="0"/>
        <v>0</v>
      </c>
    </row>
    <row r="31" spans="1:25" ht="15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4"/>
      <c r="P31" s="124"/>
      <c r="Q31" s="124"/>
      <c r="R31" s="123"/>
      <c r="S31" s="123"/>
      <c r="T31" s="123"/>
      <c r="U31" s="121"/>
      <c r="V31" s="121"/>
      <c r="W31" s="121"/>
      <c r="X31" s="121"/>
      <c r="Y31" s="17">
        <f t="shared" si="0"/>
        <v>0</v>
      </c>
    </row>
    <row r="32" spans="1:25" ht="15.75">
      <c r="A32" s="115" t="s">
        <v>13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7">
        <f>SUM(Y16:Y31)</f>
        <v>5869</v>
      </c>
    </row>
    <row r="33" spans="1:25" ht="15.75">
      <c r="A33" s="115" t="s">
        <v>18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7" t="s">
        <v>19</v>
      </c>
    </row>
    <row r="34" spans="1:25" ht="15.75">
      <c r="A34" s="115" t="s">
        <v>16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7">
        <f>Y32</f>
        <v>5869</v>
      </c>
    </row>
    <row r="36" spans="1:25" ht="15.75">
      <c r="A36" s="1" t="s">
        <v>14</v>
      </c>
      <c r="J36" s="122" t="str">
        <f>SUMINWORDS(Y34,"грн.","коп.")</f>
        <v>П'ять тисяч вісімсот шістдесят дев'ять грн. 0 коп.</v>
      </c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1:25" ht="15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23"/>
      <c r="W37" s="113"/>
      <c r="X37" s="113"/>
      <c r="Y37" s="113"/>
    </row>
    <row r="38" ht="18.75" customHeight="1"/>
    <row r="39" spans="1:25" ht="15.75">
      <c r="A39" s="1" t="s">
        <v>15</v>
      </c>
      <c r="D39" s="24"/>
      <c r="E39" s="24"/>
      <c r="F39" s="24"/>
      <c r="G39" s="24"/>
      <c r="H39" s="24"/>
      <c r="I39" s="24"/>
      <c r="J39" s="24"/>
      <c r="K39" s="24"/>
      <c r="L39" s="91" t="s">
        <v>24</v>
      </c>
      <c r="M39" s="91"/>
      <c r="N39" s="91"/>
      <c r="O39" s="91"/>
      <c r="P39" s="91"/>
      <c r="Q39" s="91"/>
      <c r="R39" s="91"/>
      <c r="S39" s="91"/>
      <c r="T39" s="91"/>
      <c r="U39" s="24"/>
      <c r="V39" s="24"/>
      <c r="W39" s="24"/>
      <c r="X39" s="24"/>
      <c r="Y39" s="24"/>
    </row>
  </sheetData>
  <sheetProtection/>
  <mergeCells count="85"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U24:X24"/>
    <mergeCell ref="O19:Q19"/>
    <mergeCell ref="O20:Q20"/>
    <mergeCell ref="O24:Q24"/>
    <mergeCell ref="A20:N20"/>
    <mergeCell ref="C6:P6"/>
    <mergeCell ref="R8:T8"/>
    <mergeCell ref="U8:Y8"/>
    <mergeCell ref="R16:T16"/>
    <mergeCell ref="U16:X16"/>
    <mergeCell ref="G3:I3"/>
    <mergeCell ref="U22:X22"/>
    <mergeCell ref="U23:X23"/>
    <mergeCell ref="R17:T17"/>
    <mergeCell ref="R18:T18"/>
    <mergeCell ref="R19:T19"/>
    <mergeCell ref="R20:T20"/>
    <mergeCell ref="U15:X15"/>
    <mergeCell ref="R15:T15"/>
    <mergeCell ref="O16:Q16"/>
    <mergeCell ref="A27:N27"/>
    <mergeCell ref="A26:N26"/>
    <mergeCell ref="A21:N21"/>
    <mergeCell ref="A19:N19"/>
    <mergeCell ref="R24:T24"/>
    <mergeCell ref="O21:Q21"/>
    <mergeCell ref="O22:Q22"/>
    <mergeCell ref="O23:Q23"/>
    <mergeCell ref="O17:Q17"/>
    <mergeCell ref="U21:X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30:X30"/>
    <mergeCell ref="R29:T29"/>
    <mergeCell ref="R30:T30"/>
    <mergeCell ref="U29:X29"/>
    <mergeCell ref="R27:T27"/>
    <mergeCell ref="R26:T26"/>
    <mergeCell ref="R28:T28"/>
    <mergeCell ref="U26:X26"/>
    <mergeCell ref="W37:Y37"/>
    <mergeCell ref="A37:U37"/>
    <mergeCell ref="A32:X32"/>
    <mergeCell ref="U31:X31"/>
    <mergeCell ref="J36:Y36"/>
    <mergeCell ref="A34:X34"/>
    <mergeCell ref="A31:N31"/>
    <mergeCell ref="A33:X33"/>
    <mergeCell ref="C10:P10"/>
    <mergeCell ref="B8:P8"/>
    <mergeCell ref="D7:P7"/>
    <mergeCell ref="D9:P9"/>
    <mergeCell ref="R31:T31"/>
    <mergeCell ref="O31:Q31"/>
    <mergeCell ref="O29:Q29"/>
    <mergeCell ref="O27:Q27"/>
    <mergeCell ref="A28:N28"/>
    <mergeCell ref="O28:Q28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2:AK34"/>
  <sheetViews>
    <sheetView showGridLines="0" showZeros="0" view="pageBreakPreview" zoomScale="60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13</v>
      </c>
      <c r="H3" s="102"/>
      <c r="I3" s="102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117" t="s">
        <v>22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30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6" t="s">
        <v>7</v>
      </c>
      <c r="B13" s="107"/>
      <c r="C13" s="107"/>
      <c r="D13" s="99" t="s">
        <v>39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ht="12.75" customHeight="1"/>
    <row r="15" spans="1:25" ht="49.5" customHeight="1">
      <c r="A15" s="110" t="s">
        <v>36</v>
      </c>
      <c r="B15" s="111"/>
      <c r="C15" s="112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52.5" customHeight="1">
      <c r="A16" s="86" t="s">
        <v>37</v>
      </c>
      <c r="B16" s="87"/>
      <c r="C16" s="88"/>
      <c r="D16" s="89" t="s">
        <v>38</v>
      </c>
      <c r="E16" s="90"/>
      <c r="F16" s="90"/>
      <c r="G16" s="90"/>
      <c r="H16" s="90"/>
      <c r="I16" s="90"/>
      <c r="J16" s="90"/>
      <c r="K16" s="90"/>
      <c r="L16" s="90"/>
      <c r="M16" s="90"/>
      <c r="N16" s="41"/>
      <c r="O16" s="96" t="s">
        <v>26</v>
      </c>
      <c r="P16" s="96"/>
      <c r="Q16" s="96"/>
      <c r="R16" s="95">
        <v>31</v>
      </c>
      <c r="S16" s="95"/>
      <c r="T16" s="95"/>
      <c r="U16" s="103">
        <v>29.46</v>
      </c>
      <c r="V16" s="103"/>
      <c r="W16" s="103"/>
      <c r="X16" s="103"/>
      <c r="Y16" s="34">
        <f aca="true" t="shared" si="0" ref="Y16:Y26">R16*U16</f>
        <v>913.26</v>
      </c>
    </row>
    <row r="17" spans="1:37" ht="16.5">
      <c r="A17" s="92"/>
      <c r="B17" s="93"/>
      <c r="C17" s="9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6"/>
      <c r="P17" s="96"/>
      <c r="Q17" s="96"/>
      <c r="R17" s="95"/>
      <c r="S17" s="95"/>
      <c r="T17" s="95"/>
      <c r="U17" s="103"/>
      <c r="V17" s="103"/>
      <c r="W17" s="103"/>
      <c r="X17" s="10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6"/>
      <c r="P18" s="96"/>
      <c r="Q18" s="96"/>
      <c r="R18" s="95"/>
      <c r="S18" s="95"/>
      <c r="T18" s="95"/>
      <c r="U18" s="103"/>
      <c r="V18" s="103"/>
      <c r="W18" s="103"/>
      <c r="X18" s="10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6"/>
      <c r="P19" s="96"/>
      <c r="Q19" s="96"/>
      <c r="R19" s="95"/>
      <c r="S19" s="95"/>
      <c r="T19" s="95"/>
      <c r="U19" s="103"/>
      <c r="V19" s="103"/>
      <c r="W19" s="103"/>
      <c r="X19" s="10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6"/>
      <c r="P20" s="96"/>
      <c r="Q20" s="96"/>
      <c r="R20" s="95"/>
      <c r="S20" s="95"/>
      <c r="T20" s="95"/>
      <c r="U20" s="103"/>
      <c r="V20" s="103"/>
      <c r="W20" s="103"/>
      <c r="X20" s="10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6"/>
      <c r="P21" s="96"/>
      <c r="Q21" s="96"/>
      <c r="R21" s="95"/>
      <c r="S21" s="95"/>
      <c r="T21" s="95"/>
      <c r="U21" s="103"/>
      <c r="V21" s="103"/>
      <c r="W21" s="103"/>
      <c r="X21" s="10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6"/>
      <c r="P22" s="96"/>
      <c r="Q22" s="96"/>
      <c r="R22" s="95"/>
      <c r="S22" s="95"/>
      <c r="T22" s="95"/>
      <c r="U22" s="103"/>
      <c r="V22" s="103"/>
      <c r="W22" s="103"/>
      <c r="X22" s="10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6"/>
      <c r="P23" s="96"/>
      <c r="Q23" s="96"/>
      <c r="R23" s="95"/>
      <c r="S23" s="95"/>
      <c r="T23" s="95"/>
      <c r="U23" s="103"/>
      <c r="V23" s="103"/>
      <c r="W23" s="103"/>
      <c r="X23" s="103"/>
      <c r="Y23" s="34">
        <f t="shared" si="0"/>
        <v>0</v>
      </c>
    </row>
    <row r="24" spans="1:25" ht="16.5">
      <c r="A24" s="86"/>
      <c r="B24" s="87"/>
      <c r="C24" s="8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6"/>
      <c r="P24" s="96"/>
      <c r="Q24" s="96"/>
      <c r="R24" s="95"/>
      <c r="S24" s="95"/>
      <c r="T24" s="95"/>
      <c r="U24" s="103"/>
      <c r="V24" s="103"/>
      <c r="W24" s="103"/>
      <c r="X24" s="10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6"/>
      <c r="P25" s="96"/>
      <c r="Q25" s="96"/>
      <c r="R25" s="95"/>
      <c r="S25" s="95"/>
      <c r="T25" s="95"/>
      <c r="U25" s="103"/>
      <c r="V25" s="103"/>
      <c r="W25" s="103"/>
      <c r="X25" s="10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6"/>
      <c r="P26" s="96"/>
      <c r="Q26" s="96"/>
      <c r="R26" s="95"/>
      <c r="S26" s="95"/>
      <c r="T26" s="95"/>
      <c r="U26" s="103"/>
      <c r="V26" s="103"/>
      <c r="W26" s="103"/>
      <c r="X26" s="103"/>
      <c r="Y26" s="34">
        <f t="shared" si="0"/>
        <v>0</v>
      </c>
    </row>
    <row r="27" spans="1:25" ht="15.75">
      <c r="A27" s="115" t="s">
        <v>13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7">
        <f>SUM(Y16:Y26)</f>
        <v>913.26</v>
      </c>
    </row>
    <row r="28" spans="1:25" ht="15.75">
      <c r="A28" s="115" t="s">
        <v>18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7" t="s">
        <v>19</v>
      </c>
    </row>
    <row r="29" spans="1:25" ht="15.75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7">
        <f>Y27</f>
        <v>913.26</v>
      </c>
    </row>
    <row r="31" spans="1:25" ht="16.5">
      <c r="A31" s="1" t="s">
        <v>14</v>
      </c>
      <c r="J31" s="116" t="str">
        <f>SUMINWORDS(Y29,"грн.","коп.")</f>
        <v>Дев'ятсот тринадцять грн. 26 коп.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23"/>
      <c r="W32" s="113"/>
      <c r="X32" s="113"/>
      <c r="Y32" s="113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91" t="s">
        <v>24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2:Y39"/>
  <sheetViews>
    <sheetView showGridLines="0" showZeros="0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3</v>
      </c>
      <c r="H3" s="102"/>
      <c r="I3" s="102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30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6" t="s">
        <v>7</v>
      </c>
      <c r="B13" s="107"/>
      <c r="C13" s="107"/>
      <c r="D13" s="99" t="s">
        <v>35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ht="12.75" customHeight="1"/>
    <row r="15" spans="1:25" ht="15.75">
      <c r="A15" s="105" t="s">
        <v>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15.75">
      <c r="A16" s="125" t="s">
        <v>28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4" t="s">
        <v>29</v>
      </c>
      <c r="P16" s="124"/>
      <c r="Q16" s="124"/>
      <c r="R16" s="123">
        <v>1</v>
      </c>
      <c r="S16" s="123"/>
      <c r="T16" s="123"/>
      <c r="U16" s="121">
        <v>1981.51</v>
      </c>
      <c r="V16" s="121"/>
      <c r="W16" s="121"/>
      <c r="X16" s="121"/>
      <c r="Y16" s="17">
        <f aca="true" t="shared" si="0" ref="Y16:Y31">R16*U16</f>
        <v>1981.51</v>
      </c>
    </row>
    <row r="17" spans="1:25" ht="15.7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4"/>
      <c r="P17" s="124"/>
      <c r="Q17" s="124"/>
      <c r="R17" s="123"/>
      <c r="S17" s="123"/>
      <c r="T17" s="123"/>
      <c r="U17" s="121"/>
      <c r="V17" s="121"/>
      <c r="W17" s="121"/>
      <c r="X17" s="121"/>
      <c r="Y17" s="17">
        <f t="shared" si="0"/>
        <v>0</v>
      </c>
    </row>
    <row r="18" spans="1:25" ht="15.75">
      <c r="A18" s="125" t="s">
        <v>25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4"/>
      <c r="P18" s="124"/>
      <c r="Q18" s="124"/>
      <c r="R18" s="123"/>
      <c r="S18" s="123"/>
      <c r="T18" s="123"/>
      <c r="U18" s="121"/>
      <c r="V18" s="121"/>
      <c r="W18" s="121"/>
      <c r="X18" s="121"/>
      <c r="Y18" s="17">
        <f t="shared" si="0"/>
        <v>0</v>
      </c>
    </row>
    <row r="19" spans="1:25" ht="15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4"/>
      <c r="P19" s="124"/>
      <c r="Q19" s="124"/>
      <c r="R19" s="123"/>
      <c r="S19" s="123"/>
      <c r="T19" s="123"/>
      <c r="U19" s="121"/>
      <c r="V19" s="121"/>
      <c r="W19" s="121"/>
      <c r="X19" s="121"/>
      <c r="Y19" s="17">
        <f t="shared" si="0"/>
        <v>0</v>
      </c>
    </row>
    <row r="20" spans="1:25" ht="15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4"/>
      <c r="P20" s="124"/>
      <c r="Q20" s="124"/>
      <c r="R20" s="123"/>
      <c r="S20" s="123"/>
      <c r="T20" s="123"/>
      <c r="U20" s="121"/>
      <c r="V20" s="121"/>
      <c r="W20" s="121"/>
      <c r="X20" s="121"/>
      <c r="Y20" s="17">
        <f t="shared" si="0"/>
        <v>0</v>
      </c>
    </row>
    <row r="21" spans="1:25" ht="15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4"/>
      <c r="P21" s="124"/>
      <c r="Q21" s="124"/>
      <c r="R21" s="123"/>
      <c r="S21" s="123"/>
      <c r="T21" s="123"/>
      <c r="U21" s="121"/>
      <c r="V21" s="121"/>
      <c r="W21" s="121"/>
      <c r="X21" s="121"/>
      <c r="Y21" s="17">
        <f t="shared" si="0"/>
        <v>0</v>
      </c>
    </row>
    <row r="22" spans="1:25" ht="15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4"/>
      <c r="P22" s="124"/>
      <c r="Q22" s="124"/>
      <c r="R22" s="123"/>
      <c r="S22" s="123"/>
      <c r="T22" s="123"/>
      <c r="U22" s="121"/>
      <c r="V22" s="121"/>
      <c r="W22" s="121"/>
      <c r="X22" s="121"/>
      <c r="Y22" s="17">
        <f t="shared" si="0"/>
        <v>0</v>
      </c>
    </row>
    <row r="23" spans="1:25" ht="15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4"/>
      <c r="P23" s="124"/>
      <c r="Q23" s="124"/>
      <c r="R23" s="123"/>
      <c r="S23" s="123"/>
      <c r="T23" s="123"/>
      <c r="U23" s="121"/>
      <c r="V23" s="121"/>
      <c r="W23" s="121"/>
      <c r="X23" s="121"/>
      <c r="Y23" s="17">
        <f t="shared" si="0"/>
        <v>0</v>
      </c>
    </row>
    <row r="24" spans="1:25" ht="15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4"/>
      <c r="P24" s="124"/>
      <c r="Q24" s="124"/>
      <c r="R24" s="123"/>
      <c r="S24" s="123"/>
      <c r="T24" s="123"/>
      <c r="U24" s="121"/>
      <c r="V24" s="121"/>
      <c r="W24" s="121"/>
      <c r="X24" s="121"/>
      <c r="Y24" s="17">
        <f t="shared" si="0"/>
        <v>0</v>
      </c>
    </row>
    <row r="25" spans="1:25" ht="15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4"/>
      <c r="P25" s="124"/>
      <c r="Q25" s="124"/>
      <c r="R25" s="123"/>
      <c r="S25" s="123"/>
      <c r="T25" s="123"/>
      <c r="U25" s="121"/>
      <c r="V25" s="121"/>
      <c r="W25" s="121"/>
      <c r="X25" s="121"/>
      <c r="Y25" s="17">
        <f t="shared" si="0"/>
        <v>0</v>
      </c>
    </row>
    <row r="26" spans="1:25" ht="15.7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4"/>
      <c r="P26" s="124"/>
      <c r="Q26" s="124"/>
      <c r="R26" s="123"/>
      <c r="S26" s="123"/>
      <c r="T26" s="123"/>
      <c r="U26" s="121"/>
      <c r="V26" s="121"/>
      <c r="W26" s="121"/>
      <c r="X26" s="121"/>
      <c r="Y26" s="17">
        <f t="shared" si="0"/>
        <v>0</v>
      </c>
    </row>
    <row r="27" spans="1:25" ht="15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4"/>
      <c r="P27" s="124"/>
      <c r="Q27" s="124"/>
      <c r="R27" s="123"/>
      <c r="S27" s="123"/>
      <c r="T27" s="123"/>
      <c r="U27" s="121"/>
      <c r="V27" s="121"/>
      <c r="W27" s="121"/>
      <c r="X27" s="121"/>
      <c r="Y27" s="17">
        <f t="shared" si="0"/>
        <v>0</v>
      </c>
    </row>
    <row r="28" spans="1:25" ht="15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4"/>
      <c r="P28" s="124"/>
      <c r="Q28" s="124"/>
      <c r="R28" s="123"/>
      <c r="S28" s="123"/>
      <c r="T28" s="123"/>
      <c r="U28" s="121"/>
      <c r="V28" s="121"/>
      <c r="W28" s="121"/>
      <c r="X28" s="121"/>
      <c r="Y28" s="17">
        <f t="shared" si="0"/>
        <v>0</v>
      </c>
    </row>
    <row r="29" spans="1:25" ht="15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4"/>
      <c r="P29" s="124"/>
      <c r="Q29" s="124"/>
      <c r="R29" s="123"/>
      <c r="S29" s="123"/>
      <c r="T29" s="123"/>
      <c r="U29" s="121"/>
      <c r="V29" s="121"/>
      <c r="W29" s="121"/>
      <c r="X29" s="121"/>
      <c r="Y29" s="17">
        <f t="shared" si="0"/>
        <v>0</v>
      </c>
    </row>
    <row r="30" spans="1:25" ht="15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4"/>
      <c r="P30" s="124"/>
      <c r="Q30" s="124"/>
      <c r="R30" s="123"/>
      <c r="S30" s="123"/>
      <c r="T30" s="123"/>
      <c r="U30" s="121"/>
      <c r="V30" s="121"/>
      <c r="W30" s="121"/>
      <c r="X30" s="121"/>
      <c r="Y30" s="17">
        <f t="shared" si="0"/>
        <v>0</v>
      </c>
    </row>
    <row r="31" spans="1:25" ht="15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4"/>
      <c r="P31" s="124"/>
      <c r="Q31" s="124"/>
      <c r="R31" s="123"/>
      <c r="S31" s="123"/>
      <c r="T31" s="123"/>
      <c r="U31" s="121"/>
      <c r="V31" s="121"/>
      <c r="W31" s="121"/>
      <c r="X31" s="121"/>
      <c r="Y31" s="17">
        <f t="shared" si="0"/>
        <v>0</v>
      </c>
    </row>
    <row r="32" spans="1:25" ht="15.75">
      <c r="A32" s="115" t="s">
        <v>13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7">
        <f>SUM(Y16:Y31)</f>
        <v>1981.51</v>
      </c>
    </row>
    <row r="33" spans="1:25" ht="15.75">
      <c r="A33" s="115" t="s">
        <v>18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7" t="s">
        <v>19</v>
      </c>
    </row>
    <row r="34" spans="1:25" ht="15.75">
      <c r="A34" s="115" t="s">
        <v>16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7">
        <f>Y32</f>
        <v>1981.51</v>
      </c>
    </row>
    <row r="36" spans="1:25" ht="15.75">
      <c r="A36" s="1" t="s">
        <v>14</v>
      </c>
      <c r="J36" s="122" t="str">
        <f>SUMINWORDS(Y34,"грн.","коп.")</f>
        <v>Одна тисячa дев'ятсот вісімдесят одна грн. 51 коп.</v>
      </c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1:25" ht="15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23"/>
      <c r="W37" s="113"/>
      <c r="X37" s="113"/>
      <c r="Y37" s="113"/>
    </row>
    <row r="38" ht="18.75" customHeight="1"/>
    <row r="39" spans="1:25" ht="15.75">
      <c r="A39" s="1" t="s">
        <v>15</v>
      </c>
      <c r="D39" s="24"/>
      <c r="E39" s="24"/>
      <c r="F39" s="24"/>
      <c r="G39" s="24"/>
      <c r="H39" s="24"/>
      <c r="I39" s="24"/>
      <c r="J39" s="24"/>
      <c r="K39" s="24"/>
      <c r="L39" s="91" t="s">
        <v>24</v>
      </c>
      <c r="M39" s="91"/>
      <c r="N39" s="91"/>
      <c r="O39" s="91"/>
      <c r="P39" s="91"/>
      <c r="Q39" s="91"/>
      <c r="R39" s="91"/>
      <c r="S39" s="91"/>
      <c r="T39" s="91"/>
      <c r="U39" s="24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R26:T26"/>
    <mergeCell ref="R28:T28"/>
    <mergeCell ref="O29:Q29"/>
    <mergeCell ref="O27:Q27"/>
    <mergeCell ref="U30:X30"/>
    <mergeCell ref="R29:T29"/>
    <mergeCell ref="R30:T30"/>
    <mergeCell ref="U29:X29"/>
    <mergeCell ref="A28:N28"/>
    <mergeCell ref="O28:Q28"/>
    <mergeCell ref="A30:N30"/>
    <mergeCell ref="A29:N29"/>
    <mergeCell ref="O30:Q30"/>
    <mergeCell ref="R27:T27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O25:Q25"/>
    <mergeCell ref="O26:Q26"/>
    <mergeCell ref="O17:Q17"/>
    <mergeCell ref="R17:T17"/>
    <mergeCell ref="R18:T18"/>
    <mergeCell ref="R19:T19"/>
    <mergeCell ref="R24:T24"/>
    <mergeCell ref="O21:Q21"/>
    <mergeCell ref="O22:Q22"/>
    <mergeCell ref="O23:Q23"/>
    <mergeCell ref="R20:T20"/>
    <mergeCell ref="U15:X15"/>
    <mergeCell ref="R15:T15"/>
    <mergeCell ref="U8:Y8"/>
    <mergeCell ref="R16:T16"/>
    <mergeCell ref="U16:X16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2:Y39"/>
  <sheetViews>
    <sheetView showGridLines="0" showZeros="0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2.1601562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6" style="6" customWidth="1"/>
    <col min="17" max="17" width="1.171875" style="6" customWidth="1"/>
    <col min="18" max="18" width="2" style="6" customWidth="1"/>
    <col min="19" max="19" width="2.66015625" style="6" customWidth="1"/>
    <col min="20" max="20" width="3.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3.5" style="6" customWidth="1"/>
    <col min="26" max="26" width="0.4921875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28</v>
      </c>
      <c r="H3" s="102"/>
      <c r="I3" s="102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30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0" customHeight="1">
      <c r="A13" s="106" t="s">
        <v>7</v>
      </c>
      <c r="B13" s="107"/>
      <c r="C13" s="107"/>
      <c r="D13" s="131" t="s">
        <v>55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2"/>
    </row>
    <row r="14" ht="12.75" customHeight="1"/>
    <row r="15" spans="1:25" ht="15.75">
      <c r="A15" s="105" t="s">
        <v>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15.75">
      <c r="A16" s="125" t="s">
        <v>28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4" t="s">
        <v>29</v>
      </c>
      <c r="P16" s="124"/>
      <c r="Q16" s="124"/>
      <c r="R16" s="123">
        <v>1</v>
      </c>
      <c r="S16" s="123"/>
      <c r="T16" s="123"/>
      <c r="U16" s="121">
        <v>841.14</v>
      </c>
      <c r="V16" s="121"/>
      <c r="W16" s="121"/>
      <c r="X16" s="121"/>
      <c r="Y16" s="17">
        <f aca="true" t="shared" si="0" ref="Y16:Y31">R16*U16</f>
        <v>841.14</v>
      </c>
    </row>
    <row r="17" spans="1:25" ht="15.7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4"/>
      <c r="P17" s="124"/>
      <c r="Q17" s="124"/>
      <c r="R17" s="123"/>
      <c r="S17" s="123"/>
      <c r="T17" s="123"/>
      <c r="U17" s="121"/>
      <c r="V17" s="121"/>
      <c r="W17" s="121"/>
      <c r="X17" s="121"/>
      <c r="Y17" s="17">
        <f t="shared" si="0"/>
        <v>0</v>
      </c>
    </row>
    <row r="18" spans="1:25" ht="15.75">
      <c r="A18" s="125" t="s">
        <v>25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4"/>
      <c r="P18" s="124"/>
      <c r="Q18" s="124"/>
      <c r="R18" s="123"/>
      <c r="S18" s="123"/>
      <c r="T18" s="123"/>
      <c r="U18" s="121"/>
      <c r="V18" s="121"/>
      <c r="W18" s="121"/>
      <c r="X18" s="121"/>
      <c r="Y18" s="17">
        <f t="shared" si="0"/>
        <v>0</v>
      </c>
    </row>
    <row r="19" spans="1:25" ht="15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4"/>
      <c r="P19" s="124"/>
      <c r="Q19" s="124"/>
      <c r="R19" s="123"/>
      <c r="S19" s="123"/>
      <c r="T19" s="123"/>
      <c r="U19" s="121"/>
      <c r="V19" s="121"/>
      <c r="W19" s="121"/>
      <c r="X19" s="121"/>
      <c r="Y19" s="17">
        <f t="shared" si="0"/>
        <v>0</v>
      </c>
    </row>
    <row r="20" spans="1:25" ht="15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4"/>
      <c r="P20" s="124"/>
      <c r="Q20" s="124"/>
      <c r="R20" s="123"/>
      <c r="S20" s="123"/>
      <c r="T20" s="123"/>
      <c r="U20" s="121"/>
      <c r="V20" s="121"/>
      <c r="W20" s="121"/>
      <c r="X20" s="121"/>
      <c r="Y20" s="17">
        <f t="shared" si="0"/>
        <v>0</v>
      </c>
    </row>
    <row r="21" spans="1:25" ht="15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4"/>
      <c r="P21" s="124"/>
      <c r="Q21" s="124"/>
      <c r="R21" s="123"/>
      <c r="S21" s="123"/>
      <c r="T21" s="123"/>
      <c r="U21" s="121"/>
      <c r="V21" s="121"/>
      <c r="W21" s="121"/>
      <c r="X21" s="121"/>
      <c r="Y21" s="17">
        <f t="shared" si="0"/>
        <v>0</v>
      </c>
    </row>
    <row r="22" spans="1:25" ht="15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4"/>
      <c r="P22" s="124"/>
      <c r="Q22" s="124"/>
      <c r="R22" s="123"/>
      <c r="S22" s="123"/>
      <c r="T22" s="123"/>
      <c r="U22" s="121"/>
      <c r="V22" s="121"/>
      <c r="W22" s="121"/>
      <c r="X22" s="121"/>
      <c r="Y22" s="17">
        <f t="shared" si="0"/>
        <v>0</v>
      </c>
    </row>
    <row r="23" spans="1:25" ht="15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4"/>
      <c r="P23" s="124"/>
      <c r="Q23" s="124"/>
      <c r="R23" s="123"/>
      <c r="S23" s="123"/>
      <c r="T23" s="123"/>
      <c r="U23" s="121"/>
      <c r="V23" s="121"/>
      <c r="W23" s="121"/>
      <c r="X23" s="121"/>
      <c r="Y23" s="17">
        <f t="shared" si="0"/>
        <v>0</v>
      </c>
    </row>
    <row r="24" spans="1:25" ht="15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4"/>
      <c r="P24" s="124"/>
      <c r="Q24" s="124"/>
      <c r="R24" s="123"/>
      <c r="S24" s="123"/>
      <c r="T24" s="123"/>
      <c r="U24" s="121"/>
      <c r="V24" s="121"/>
      <c r="W24" s="121"/>
      <c r="X24" s="121"/>
      <c r="Y24" s="17">
        <f t="shared" si="0"/>
        <v>0</v>
      </c>
    </row>
    <row r="25" spans="1:25" ht="15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4"/>
      <c r="P25" s="124"/>
      <c r="Q25" s="124"/>
      <c r="R25" s="123"/>
      <c r="S25" s="123"/>
      <c r="T25" s="123"/>
      <c r="U25" s="121"/>
      <c r="V25" s="121"/>
      <c r="W25" s="121"/>
      <c r="X25" s="121"/>
      <c r="Y25" s="17">
        <f t="shared" si="0"/>
        <v>0</v>
      </c>
    </row>
    <row r="26" spans="1:25" ht="15.7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4"/>
      <c r="P26" s="124"/>
      <c r="Q26" s="124"/>
      <c r="R26" s="123"/>
      <c r="S26" s="123"/>
      <c r="T26" s="123"/>
      <c r="U26" s="121"/>
      <c r="V26" s="121"/>
      <c r="W26" s="121"/>
      <c r="X26" s="121"/>
      <c r="Y26" s="17">
        <f t="shared" si="0"/>
        <v>0</v>
      </c>
    </row>
    <row r="27" spans="1:25" ht="15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4"/>
      <c r="P27" s="124"/>
      <c r="Q27" s="124"/>
      <c r="R27" s="123"/>
      <c r="S27" s="123"/>
      <c r="T27" s="123"/>
      <c r="U27" s="121"/>
      <c r="V27" s="121"/>
      <c r="W27" s="121"/>
      <c r="X27" s="121"/>
      <c r="Y27" s="17">
        <f t="shared" si="0"/>
        <v>0</v>
      </c>
    </row>
    <row r="28" spans="1:25" ht="15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4"/>
      <c r="P28" s="124"/>
      <c r="Q28" s="124"/>
      <c r="R28" s="123"/>
      <c r="S28" s="123"/>
      <c r="T28" s="123"/>
      <c r="U28" s="121"/>
      <c r="V28" s="121"/>
      <c r="W28" s="121"/>
      <c r="X28" s="121"/>
      <c r="Y28" s="17">
        <f t="shared" si="0"/>
        <v>0</v>
      </c>
    </row>
    <row r="29" spans="1:25" ht="15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4"/>
      <c r="P29" s="124"/>
      <c r="Q29" s="124"/>
      <c r="R29" s="123"/>
      <c r="S29" s="123"/>
      <c r="T29" s="123"/>
      <c r="U29" s="121"/>
      <c r="V29" s="121"/>
      <c r="W29" s="121"/>
      <c r="X29" s="121"/>
      <c r="Y29" s="17">
        <f t="shared" si="0"/>
        <v>0</v>
      </c>
    </row>
    <row r="30" spans="1:25" ht="15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4"/>
      <c r="P30" s="124"/>
      <c r="Q30" s="124"/>
      <c r="R30" s="123"/>
      <c r="S30" s="123"/>
      <c r="T30" s="123"/>
      <c r="U30" s="121"/>
      <c r="V30" s="121"/>
      <c r="W30" s="121"/>
      <c r="X30" s="121"/>
      <c r="Y30" s="17">
        <f t="shared" si="0"/>
        <v>0</v>
      </c>
    </row>
    <row r="31" spans="1:25" ht="15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4"/>
      <c r="P31" s="124"/>
      <c r="Q31" s="124"/>
      <c r="R31" s="123"/>
      <c r="S31" s="123"/>
      <c r="T31" s="123"/>
      <c r="U31" s="121"/>
      <c r="V31" s="121"/>
      <c r="W31" s="121"/>
      <c r="X31" s="121"/>
      <c r="Y31" s="17">
        <f t="shared" si="0"/>
        <v>0</v>
      </c>
    </row>
    <row r="32" spans="1:25" ht="15.75">
      <c r="A32" s="115" t="s">
        <v>13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7">
        <f>SUM(Y16:Y31)</f>
        <v>841.14</v>
      </c>
    </row>
    <row r="33" spans="1:25" ht="15.75">
      <c r="A33" s="115" t="s">
        <v>18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7" t="s">
        <v>19</v>
      </c>
    </row>
    <row r="34" spans="1:25" ht="15.75">
      <c r="A34" s="115" t="s">
        <v>16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7">
        <f>Y32</f>
        <v>841.14</v>
      </c>
    </row>
    <row r="35" ht="18" customHeight="1">
      <c r="A35" s="1" t="s">
        <v>53</v>
      </c>
    </row>
    <row r="36" spans="1:25" ht="15" customHeight="1">
      <c r="A36" s="130" t="str">
        <f>SUMINWORDS(Y34,"грн.","коп.")</f>
        <v>Вісімсот сорок одна грн. 14 коп.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</row>
    <row r="37" spans="1:25" ht="15.7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23"/>
      <c r="W37" s="114"/>
      <c r="X37" s="114"/>
      <c r="Y37" s="114"/>
    </row>
    <row r="38" ht="14.25" customHeight="1"/>
    <row r="39" spans="1:25" ht="15.75">
      <c r="A39" s="1" t="s">
        <v>15</v>
      </c>
      <c r="D39" s="24"/>
      <c r="E39" s="24"/>
      <c r="F39" s="24"/>
      <c r="G39" s="24"/>
      <c r="H39" s="24"/>
      <c r="I39" s="24"/>
      <c r="J39" s="24"/>
      <c r="K39" s="24"/>
      <c r="L39" s="91" t="s">
        <v>24</v>
      </c>
      <c r="M39" s="91"/>
      <c r="N39" s="91"/>
      <c r="O39" s="91"/>
      <c r="P39" s="91"/>
      <c r="Q39" s="91"/>
      <c r="R39" s="91"/>
      <c r="S39" s="91"/>
      <c r="T39" s="91"/>
      <c r="U39" s="91"/>
      <c r="V39" s="24"/>
      <c r="W39" s="24"/>
      <c r="X39" s="24"/>
      <c r="Y39" s="24"/>
    </row>
  </sheetData>
  <sheetProtection/>
  <mergeCells count="85">
    <mergeCell ref="R25:T25"/>
    <mergeCell ref="R21:T21"/>
    <mergeCell ref="R22:T22"/>
    <mergeCell ref="R8:T8"/>
    <mergeCell ref="U15:X15"/>
    <mergeCell ref="R15:T15"/>
    <mergeCell ref="U8:Y8"/>
    <mergeCell ref="L39:U39"/>
    <mergeCell ref="A36:Y36"/>
    <mergeCell ref="D13:Y13"/>
    <mergeCell ref="A22:N22"/>
    <mergeCell ref="A23:N23"/>
    <mergeCell ref="A24:N24"/>
    <mergeCell ref="R16:T16"/>
    <mergeCell ref="U16:X16"/>
    <mergeCell ref="O17:Q17"/>
    <mergeCell ref="R17:T17"/>
    <mergeCell ref="R23:T23"/>
    <mergeCell ref="G3:I3"/>
    <mergeCell ref="U22:X22"/>
    <mergeCell ref="U23:X23"/>
    <mergeCell ref="A20:N20"/>
    <mergeCell ref="C6:P6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O18:Q18"/>
    <mergeCell ref="O16:Q16"/>
    <mergeCell ref="A27:N27"/>
    <mergeCell ref="A26:N26"/>
    <mergeCell ref="A21:N21"/>
    <mergeCell ref="A19:N19"/>
    <mergeCell ref="A25:N25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30:X30"/>
    <mergeCell ref="R29:T29"/>
    <mergeCell ref="R30:T30"/>
    <mergeCell ref="U29:X29"/>
    <mergeCell ref="R27:T27"/>
    <mergeCell ref="R26:T26"/>
    <mergeCell ref="R28:T28"/>
    <mergeCell ref="U26:X26"/>
    <mergeCell ref="W37:Y37"/>
    <mergeCell ref="A37:U37"/>
    <mergeCell ref="A32:X32"/>
    <mergeCell ref="U31:X31"/>
    <mergeCell ref="A34:X34"/>
    <mergeCell ref="A31:N31"/>
    <mergeCell ref="A33:X33"/>
    <mergeCell ref="C10:P10"/>
    <mergeCell ref="B8:P8"/>
    <mergeCell ref="D7:P7"/>
    <mergeCell ref="D9:P9"/>
    <mergeCell ref="R31:T31"/>
    <mergeCell ref="O31:Q31"/>
    <mergeCell ref="O29:Q29"/>
    <mergeCell ref="O27:Q27"/>
    <mergeCell ref="A28:N28"/>
    <mergeCell ref="O28:Q28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2:AK34"/>
  <sheetViews>
    <sheetView showGridLines="0" showZeros="0" zoomScale="75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27</v>
      </c>
      <c r="B3" s="18"/>
      <c r="C3" s="18"/>
      <c r="D3" s="18"/>
      <c r="E3" s="22" t="s">
        <v>20</v>
      </c>
      <c r="F3" s="22"/>
      <c r="G3" s="102">
        <v>23</v>
      </c>
      <c r="H3" s="102"/>
      <c r="I3" s="102"/>
      <c r="J3" s="18"/>
      <c r="K3" s="22" t="s">
        <v>6</v>
      </c>
      <c r="L3" s="22"/>
      <c r="M3" s="19" t="s">
        <v>17</v>
      </c>
      <c r="N3" s="19"/>
      <c r="O3" s="20"/>
      <c r="P3" s="20"/>
      <c r="Q3" s="19"/>
      <c r="R3" s="19" t="s">
        <v>17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0</v>
      </c>
      <c r="B5" s="8"/>
      <c r="C5" s="8"/>
      <c r="D5" s="8"/>
      <c r="E5" s="117" t="s">
        <v>22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</v>
      </c>
      <c r="B6" s="11"/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2</v>
      </c>
      <c r="B7" s="11"/>
      <c r="C7" s="11"/>
      <c r="D7" s="97" t="s">
        <v>30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</v>
      </c>
      <c r="B8" s="120" t="s">
        <v>34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1"/>
      <c r="R8" s="104" t="s">
        <v>4</v>
      </c>
      <c r="S8" s="104"/>
      <c r="T8" s="104"/>
      <c r="U8" s="97" t="s">
        <v>32</v>
      </c>
      <c r="V8" s="97"/>
      <c r="W8" s="97"/>
      <c r="X8" s="97"/>
      <c r="Y8" s="98"/>
    </row>
    <row r="9" spans="1:25" ht="15.75" customHeight="1">
      <c r="A9" s="10" t="s">
        <v>5</v>
      </c>
      <c r="B9" s="11"/>
      <c r="C9" s="11"/>
      <c r="D9" s="97" t="s">
        <v>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6" t="s">
        <v>7</v>
      </c>
      <c r="B13" s="107"/>
      <c r="C13" s="107"/>
      <c r="D13" s="99" t="s">
        <v>43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ht="12.75" customHeight="1"/>
    <row r="15" spans="1:25" ht="49.5" customHeight="1">
      <c r="A15" s="110" t="s">
        <v>41</v>
      </c>
      <c r="B15" s="111"/>
      <c r="C15" s="112"/>
      <c r="D15" s="108" t="s">
        <v>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42"/>
      <c r="O15" s="105" t="s">
        <v>12</v>
      </c>
      <c r="P15" s="105"/>
      <c r="Q15" s="105"/>
      <c r="R15" s="105" t="s">
        <v>11</v>
      </c>
      <c r="S15" s="105"/>
      <c r="T15" s="105"/>
      <c r="U15" s="105" t="s">
        <v>10</v>
      </c>
      <c r="V15" s="105"/>
      <c r="W15" s="105"/>
      <c r="X15" s="105"/>
      <c r="Y15" s="16" t="s">
        <v>9</v>
      </c>
    </row>
    <row r="16" spans="1:25" ht="52.5" customHeight="1">
      <c r="A16" s="86" t="s">
        <v>42</v>
      </c>
      <c r="B16" s="87"/>
      <c r="C16" s="88"/>
      <c r="D16" s="89" t="s">
        <v>40</v>
      </c>
      <c r="E16" s="90"/>
      <c r="F16" s="90"/>
      <c r="G16" s="90"/>
      <c r="H16" s="90"/>
      <c r="I16" s="90"/>
      <c r="J16" s="90"/>
      <c r="K16" s="90"/>
      <c r="L16" s="90"/>
      <c r="M16" s="90"/>
      <c r="N16" s="41"/>
      <c r="O16" s="96" t="s">
        <v>26</v>
      </c>
      <c r="P16" s="96"/>
      <c r="Q16" s="96"/>
      <c r="R16" s="101">
        <v>4</v>
      </c>
      <c r="S16" s="101"/>
      <c r="T16" s="101"/>
      <c r="U16" s="103">
        <v>29.46</v>
      </c>
      <c r="V16" s="103"/>
      <c r="W16" s="103"/>
      <c r="X16" s="103"/>
      <c r="Y16" s="34">
        <f aca="true" t="shared" si="0" ref="Y16:Y26">R16*U16</f>
        <v>117.84</v>
      </c>
    </row>
    <row r="17" spans="1:37" ht="16.5">
      <c r="A17" s="92"/>
      <c r="B17" s="93"/>
      <c r="C17" s="9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6"/>
      <c r="P17" s="96"/>
      <c r="Q17" s="96"/>
      <c r="R17" s="95"/>
      <c r="S17" s="95"/>
      <c r="T17" s="95"/>
      <c r="U17" s="103"/>
      <c r="V17" s="103"/>
      <c r="W17" s="103"/>
      <c r="X17" s="10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6"/>
      <c r="P18" s="96"/>
      <c r="Q18" s="96"/>
      <c r="R18" s="95"/>
      <c r="S18" s="95"/>
      <c r="T18" s="95"/>
      <c r="U18" s="103"/>
      <c r="V18" s="103"/>
      <c r="W18" s="103"/>
      <c r="X18" s="10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6"/>
      <c r="P19" s="96"/>
      <c r="Q19" s="96"/>
      <c r="R19" s="95"/>
      <c r="S19" s="95"/>
      <c r="T19" s="95"/>
      <c r="U19" s="103"/>
      <c r="V19" s="103"/>
      <c r="W19" s="103"/>
      <c r="X19" s="10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6"/>
      <c r="P20" s="96"/>
      <c r="Q20" s="96"/>
      <c r="R20" s="95"/>
      <c r="S20" s="95"/>
      <c r="T20" s="95"/>
      <c r="U20" s="103"/>
      <c r="V20" s="103"/>
      <c r="W20" s="103"/>
      <c r="X20" s="10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6"/>
      <c r="P21" s="96"/>
      <c r="Q21" s="96"/>
      <c r="R21" s="95"/>
      <c r="S21" s="95"/>
      <c r="T21" s="95"/>
      <c r="U21" s="103"/>
      <c r="V21" s="103"/>
      <c r="W21" s="103"/>
      <c r="X21" s="10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6"/>
      <c r="P22" s="96"/>
      <c r="Q22" s="96"/>
      <c r="R22" s="95"/>
      <c r="S22" s="95"/>
      <c r="T22" s="95"/>
      <c r="U22" s="103"/>
      <c r="V22" s="103"/>
      <c r="W22" s="103"/>
      <c r="X22" s="10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6"/>
      <c r="P23" s="96"/>
      <c r="Q23" s="96"/>
      <c r="R23" s="95"/>
      <c r="S23" s="95"/>
      <c r="T23" s="95"/>
      <c r="U23" s="103"/>
      <c r="V23" s="103"/>
      <c r="W23" s="103"/>
      <c r="X23" s="103"/>
      <c r="Y23" s="34">
        <f t="shared" si="0"/>
        <v>0</v>
      </c>
    </row>
    <row r="24" spans="1:25" ht="16.5">
      <c r="A24" s="86"/>
      <c r="B24" s="87"/>
      <c r="C24" s="8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6"/>
      <c r="P24" s="96"/>
      <c r="Q24" s="96"/>
      <c r="R24" s="95"/>
      <c r="S24" s="95"/>
      <c r="T24" s="95"/>
      <c r="U24" s="103"/>
      <c r="V24" s="103"/>
      <c r="W24" s="103"/>
      <c r="X24" s="10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6"/>
      <c r="P25" s="96"/>
      <c r="Q25" s="96"/>
      <c r="R25" s="95"/>
      <c r="S25" s="95"/>
      <c r="T25" s="95"/>
      <c r="U25" s="103"/>
      <c r="V25" s="103"/>
      <c r="W25" s="103"/>
      <c r="X25" s="10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6"/>
      <c r="P26" s="96"/>
      <c r="Q26" s="96"/>
      <c r="R26" s="95"/>
      <c r="S26" s="95"/>
      <c r="T26" s="95"/>
      <c r="U26" s="103"/>
      <c r="V26" s="103"/>
      <c r="W26" s="103"/>
      <c r="X26" s="103"/>
      <c r="Y26" s="34">
        <f t="shared" si="0"/>
        <v>0</v>
      </c>
    </row>
    <row r="27" spans="1:25" ht="15.75">
      <c r="A27" s="115" t="s">
        <v>13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7">
        <f>SUM(Y16:Y26)</f>
        <v>117.84</v>
      </c>
    </row>
    <row r="28" spans="1:25" ht="15.75">
      <c r="A28" s="115" t="s">
        <v>18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7" t="s">
        <v>19</v>
      </c>
    </row>
    <row r="29" spans="1:25" ht="15.75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7">
        <f>Y27</f>
        <v>117.84</v>
      </c>
    </row>
    <row r="31" spans="1:25" ht="16.5">
      <c r="A31" s="1" t="s">
        <v>14</v>
      </c>
      <c r="J31" s="116" t="str">
        <f>SUMINWORDS(Y29,"грн.","коп.")</f>
        <v>Сто сімнадцять грн. 84 коп.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23"/>
      <c r="W32" s="113"/>
      <c r="X32" s="113"/>
      <c r="Y32" s="113"/>
    </row>
    <row r="33" ht="18.75" customHeight="1"/>
    <row r="34" spans="1:25" ht="15.75">
      <c r="A34" s="1" t="s">
        <v>15</v>
      </c>
      <c r="D34" s="24"/>
      <c r="E34" s="24"/>
      <c r="F34" s="24"/>
      <c r="G34" s="24"/>
      <c r="H34" s="24"/>
      <c r="I34" s="24"/>
      <c r="J34" s="91" t="s">
        <v>24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24"/>
      <c r="V34" s="24"/>
      <c r="W34" s="24"/>
      <c r="X34" s="24"/>
      <c r="Y34" s="24"/>
    </row>
  </sheetData>
  <sheetProtection/>
  <mergeCells count="60">
    <mergeCell ref="O24:Q24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U17:X17"/>
    <mergeCell ref="U18:X18"/>
    <mergeCell ref="U19:X19"/>
    <mergeCell ref="U25:X25"/>
    <mergeCell ref="U26:X26"/>
    <mergeCell ref="U21:X21"/>
    <mergeCell ref="U24:X24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Genza</cp:lastModifiedBy>
  <cp:lastPrinted>2018-11-01T11:22:53Z</cp:lastPrinted>
  <dcterms:created xsi:type="dcterms:W3CDTF">2006-10-31T08:29:53Z</dcterms:created>
  <dcterms:modified xsi:type="dcterms:W3CDTF">2018-11-01T11:23:58Z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