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1700" windowHeight="8580" tabRatio="790" firstSheet="12" activeTab="12"/>
  </bookViews>
  <sheets>
    <sheet name="Упр охор здор" sheetId="1" state="hidden" r:id="rId1"/>
    <sheet name="дороги (3)" sheetId="2" state="hidden" r:id="rId2"/>
    <sheet name="дороги" sheetId="3" state="hidden" r:id="rId3"/>
    <sheet name="дороги (2)" sheetId="4" state="hidden" r:id="rId4"/>
    <sheet name="культура" sheetId="5" state="hidden" r:id="rId5"/>
    <sheet name="ксерокопія" sheetId="6" state="hidden" r:id="rId6"/>
    <sheet name="філармонія" sheetId="7" state="hidden" r:id="rId7"/>
    <sheet name="НТО" sheetId="8" state="hidden" r:id="rId8"/>
    <sheet name="ксерокопія (2)" sheetId="9" state="hidden" r:id="rId9"/>
    <sheet name="ксерокопія (3)" sheetId="10" state="hidden" r:id="rId10"/>
    <sheet name="Мет.брухт" sheetId="11" state="hidden" r:id="rId11"/>
    <sheet name="Мет.брухт (2)" sheetId="12" state="hidden" r:id="rId12"/>
    <sheet name="РПЗ (05.08) " sheetId="13" r:id="rId13"/>
  </sheets>
  <definedNames>
    <definedName name="_xlnm.Print_Area" localSheetId="2">'дороги'!$A$2:$Z$61</definedName>
    <definedName name="_xlnm.Print_Area" localSheetId="3">'дороги (2)'!$A$2:$Z$63</definedName>
    <definedName name="_xlnm.Print_Area" localSheetId="1">'дороги (3)'!$A$2:$Z$61</definedName>
    <definedName name="_xlnm.Print_Area" localSheetId="5">'ксерокопія'!$A$2:$Z$58</definedName>
    <definedName name="_xlnm.Print_Area" localSheetId="8">'ксерокопія (2)'!$A$2:$Z$58</definedName>
    <definedName name="_xlnm.Print_Area" localSheetId="9">'ксерокопія (3)'!$A$2:$Z$58</definedName>
    <definedName name="_xlnm.Print_Area" localSheetId="4">'культура'!$A$2:$Z$63</definedName>
    <definedName name="_xlnm.Print_Area" localSheetId="10">'Мет.брухт'!$A$2:$Z$58</definedName>
    <definedName name="_xlnm.Print_Area" localSheetId="11">'Мет.брухт (2)'!$A$2:$Z$58</definedName>
    <definedName name="_xlnm.Print_Area" localSheetId="7">'НТО'!$A$2:$Z$63</definedName>
    <definedName name="_xlnm.Print_Area" localSheetId="12">'РПЗ (05.08) '!$A$1:$H$55</definedName>
    <definedName name="_xlnm.Print_Area" localSheetId="0">'Упр охор здор'!$A$2:$Z$58</definedName>
    <definedName name="_xlnm.Print_Area" localSheetId="6">'філармонія'!$A$2:$Z$63</definedName>
  </definedNames>
  <calcPr fullCalcOnLoad="1"/>
</workbook>
</file>

<file path=xl/sharedStrings.xml><?xml version="1.0" encoding="utf-8"?>
<sst xmlns="http://schemas.openxmlformats.org/spreadsheetml/2006/main" count="582" uniqueCount="170">
  <si>
    <t>на 2019 рік</t>
  </si>
  <si>
    <t>Клеї (клей-олівець, клей КМЦ)</t>
  </si>
  <si>
    <t>ДК 021:2015 – 24910000-6 "Клеї"</t>
  </si>
  <si>
    <t>Січень 2019</t>
  </si>
  <si>
    <t>Офісне устаткування та приладдя різне (ручки, папір ксероксний А4)</t>
  </si>
  <si>
    <t>Технічне обслуговування і ремонт офісної техніки (заправка картриджів)</t>
  </si>
  <si>
    <t>ДК 021:2015 - 50310000-1 "Технічне обслуговування і ремонт офісної техніки"</t>
  </si>
  <si>
    <t>ДК 021:2015 - 50410000-2 "Послуги з ремонту і технічного обслуговування вимірювальних, випробувальних і контрольних приладів"</t>
  </si>
  <si>
    <t>Поштові послуги (Послуги користування абонентською скринькою. Послуги спеціального зв’язку)</t>
  </si>
  <si>
    <t>ДК 021:2015 -  64110000-0 "Поштові послуги"</t>
  </si>
  <si>
    <t>ДК 021:2015 –50530000-9 "Послуги з ремонту та технічного обслуговування техніки"</t>
  </si>
  <si>
    <t>ДК 021:2015 – 64210000-1 "Послуги телефонного зв’язку та передачі даних"</t>
  </si>
  <si>
    <t>Постачальник</t>
  </si>
  <si>
    <t>Адреса</t>
  </si>
  <si>
    <t>Р/рахунок</t>
  </si>
  <si>
    <t>в</t>
  </si>
  <si>
    <t>МФО</t>
  </si>
  <si>
    <t>ЄДРПОУ</t>
  </si>
  <si>
    <t>від</t>
  </si>
  <si>
    <t>Платник</t>
  </si>
  <si>
    <t>Найменування</t>
  </si>
  <si>
    <t>Сума</t>
  </si>
  <si>
    <t>Ціна</t>
  </si>
  <si>
    <t>К-сть</t>
  </si>
  <si>
    <t>Од. вим.</t>
  </si>
  <si>
    <t>Всього</t>
  </si>
  <si>
    <t xml:space="preserve">Загальна сума, що підлягає оплаті </t>
  </si>
  <si>
    <t>Директор</t>
  </si>
  <si>
    <t>Загальна сума з ПДВ</t>
  </si>
  <si>
    <t>"</t>
  </si>
  <si>
    <t>Податок на додану вартість (ПДВ)</t>
  </si>
  <si>
    <t>-</t>
  </si>
  <si>
    <t>№</t>
  </si>
  <si>
    <t>м.Суми, вул.Садова, 49</t>
  </si>
  <si>
    <t>Державний архів Сумської області</t>
  </si>
  <si>
    <t xml:space="preserve">   03494403</t>
  </si>
  <si>
    <t>Головний  бухгалтер</t>
  </si>
  <si>
    <t>Код доходів  25010100</t>
  </si>
  <si>
    <t>док.</t>
  </si>
  <si>
    <t xml:space="preserve">    РАХУНОК</t>
  </si>
  <si>
    <t>Науково-технічна обробка документів</t>
  </si>
  <si>
    <t>посл.</t>
  </si>
  <si>
    <t>31259291107509</t>
  </si>
  <si>
    <t>Держказначейська служба України</t>
  </si>
  <si>
    <t>820172</t>
  </si>
  <si>
    <t xml:space="preserve">           Державний архів Сумської області</t>
  </si>
  <si>
    <t xml:space="preserve"> Держказначейська служба України</t>
  </si>
  <si>
    <t>Обласний комунальний заклад  Сумської обласної ради «Обласний інформаційно-аналітичний  центр медичної статистики м. Суми»</t>
  </si>
  <si>
    <t>№з/п згідно прейскуранту</t>
  </si>
  <si>
    <t>3.1.2</t>
  </si>
  <si>
    <t>Надання архівних документів для копіювання технічними засобами архіву</t>
  </si>
  <si>
    <t>Сумська регіональна фірма    ДП «Центр державного земельного кадастру»</t>
  </si>
  <si>
    <t>Копіювання архівних документів технічними засобами архіву</t>
  </si>
  <si>
    <t>№з/п</t>
  </si>
  <si>
    <t>1</t>
  </si>
  <si>
    <t>Сумська регіональна фірма    ДП «Центр  державного  земельного  кадастру»</t>
  </si>
  <si>
    <t>ТОВ "Житло-Сервіс-Інвест"</t>
  </si>
  <si>
    <t>Видача справ до читального залу понад норму</t>
  </si>
  <si>
    <t>лютого 2017 року</t>
  </si>
  <si>
    <t>"15</t>
  </si>
  <si>
    <t xml:space="preserve">Головне управління Державної казначейської служби України у Сумській області </t>
  </si>
  <si>
    <t>Науково-технічна обробка документів постійного зберігання та з кадрових питань (особового складу)  за 2013-2015 роки.</t>
  </si>
  <si>
    <t>Управління майном Сумської обласної ради</t>
  </si>
  <si>
    <t>Науково-технічна обробка документів постійного зберігання та з кадрових питань (особового складу)  за 2012-2014 роки та розробка номенклатури справ на 2017 рік</t>
  </si>
  <si>
    <t>Управління охорони здоров'я Сумської обласної державної адміністрації</t>
  </si>
  <si>
    <t>Загальна сума, що підлягає оплаті:</t>
  </si>
  <si>
    <t>Державне підприємство  «Дослідне господарство Агрофірма "Надія» ІСГ ПС НААН України</t>
  </si>
  <si>
    <t>Відділ внутрішнього аудиту Сумської обласної державної адміністрації</t>
  </si>
  <si>
    <t>кг</t>
  </si>
  <si>
    <t>Код доходів  25010400</t>
  </si>
  <si>
    <t>31250291407509</t>
  </si>
  <si>
    <t>Металобрухт від демонтажу системи кондиціювання</t>
  </si>
  <si>
    <t xml:space="preserve">  січня 2018 р.</t>
  </si>
  <si>
    <t>Брухт сталевий</t>
  </si>
  <si>
    <t xml:space="preserve">Товариство з обмеженою відповідальність  «ВТОРЧЕРМЕТ» </t>
  </si>
  <si>
    <t>т</t>
  </si>
  <si>
    <t>12</t>
  </si>
  <si>
    <t>ЗАТВЕРДЖЕНО</t>
  </si>
  <si>
    <t xml:space="preserve">протоколом засідання тендерного комітету </t>
  </si>
  <si>
    <t>Державного архіву Сумської області</t>
  </si>
  <si>
    <t xml:space="preserve">Державного архіву Сумської області (03494403) </t>
  </si>
  <si>
    <t>Конкретна назва предмету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</si>
  <si>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</si>
  <si>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</si>
  <si>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</si>
  <si>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</si>
  <si>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</si>
  <si>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021:2015 – 30190000-7 Офісне устаткування та приладдя різне</t>
  </si>
  <si>
    <t>без використання електронної системи</t>
  </si>
  <si>
    <t>код ДК 021:2015 – 33710000-0 Парфуми, засоби гігієни та презервативи</t>
  </si>
  <si>
    <t>ДК 021:2015 – 79710000-4  Охоронні послуги; послуги з моніторингу сигналів тривоги, що надходять з пристроїв охоронної сигналізації</t>
  </si>
  <si>
    <t>ДК 021:2015 – 30210000-4 Машини для обробки даних (апаратна частина)</t>
  </si>
  <si>
    <t>Члени тендерного комітету:</t>
  </si>
  <si>
    <t xml:space="preserve">Н.І.Грищенко </t>
  </si>
  <si>
    <t>Л.М.Гричановська</t>
  </si>
  <si>
    <t xml:space="preserve">О.О.Клюєва </t>
  </si>
  <si>
    <t xml:space="preserve">О.Б.Піскунов </t>
  </si>
  <si>
    <t>Секретар тендерного комітету:</t>
  </si>
  <si>
    <t>М.П.</t>
  </si>
  <si>
    <t>Коди та назви відповідних класифікаторів предмета закупівлі (за наявності)</t>
  </si>
  <si>
    <t>ДК 021:2015 – 39830000-9 Продукція для чищення</t>
  </si>
  <si>
    <t>Парфуми, засоби гігієни та презервативи 
(Мило туалетне)</t>
  </si>
  <si>
    <t>Продукція для чищення (Засоби для чищення)</t>
  </si>
  <si>
    <t>Послуги з ремонту та технічного обслуговування техніки (Технічне обслуговування  та поточний ремонт електрообладнання)</t>
  </si>
  <si>
    <t>допорогова процедура закупівлі</t>
  </si>
  <si>
    <t>Голова тендерного комітету</t>
  </si>
  <si>
    <t>І.О.Назаренко</t>
  </si>
  <si>
    <t>К.М.Сиротенко</t>
  </si>
  <si>
    <t>Послуги телефонного зв’язку та передачі даних (Послуги телефонного зв’язку. Послуги з доступу до мережі Інтернет. Електронна розшифровка по рахункам зв'язку)</t>
  </si>
  <si>
    <t>Консультаційні послуги з питань систем та з технічних питань (Супроводження програмного забезпечення документообігу "FossDoc")</t>
  </si>
  <si>
    <t xml:space="preserve"> ДК 021:2015 - 72220000-3 "Консультаційні послуги з питань систем та з технічних питань"</t>
  </si>
  <si>
    <t>Послуги провайдерів (Послуги підтримки веб-сайту)</t>
  </si>
  <si>
    <t>ДК 021:2015 - 72410000-7 "Послуги провайдерів"</t>
  </si>
  <si>
    <t>Охоронні послуги; послуги з моніторингу сигналів тривоги, що надходять з пристроїв охоронної сигналізації (Послуги з охорони приміщень. Послуги з цілодобового спостереження за установкою пожежної сигналізації)</t>
  </si>
  <si>
    <t>Пара, гаряча вода та пов’язана продукція (Теплова енергія)</t>
  </si>
  <si>
    <t>20% суми, визначеної в договорі, укладеному в 2018 році, продовженому на час проведення процедури закупівлі на початку 2019 року</t>
  </si>
  <si>
    <t>ДК 021:2015 – 09320000-8 "Пара, гаряча вода та пов’язана продукція"</t>
  </si>
  <si>
    <t>ДК 021:2015 – 65110000-7 "Розподіл води"</t>
  </si>
  <si>
    <t xml:space="preserve">Розподіл води (Послуги водопостачання) </t>
  </si>
  <si>
    <t>ДК 021:2015 –90430000-0 "Послуги з відведення стічних вод"</t>
  </si>
  <si>
    <t>Послуги з відведення стічних вод (Послуги водовідведення)</t>
  </si>
  <si>
    <t>ДК 021:2015 – 09310000-5 "Електрична енергія"</t>
  </si>
  <si>
    <t>ДК 021:2015 – 65310000-9 "Розподіл електричної енергії"</t>
  </si>
  <si>
    <t>ДК 021:2015 – 80520000-5 "Навчальні засоби"</t>
  </si>
  <si>
    <t>Навчальні засоби (Підвищення кваліфікації членів тендерного комітету, навчання з ПТЄТУ і мереж)</t>
  </si>
  <si>
    <t>Машини для обробки даних (персональний комп'ютер)</t>
  </si>
  <si>
    <t>звіт про укладений договір</t>
  </si>
  <si>
    <t>Розподіл електричної енергії (Перетікання реактивної електричної енергії)</t>
  </si>
  <si>
    <t>Електрична енергія (Електрична енергія)</t>
  </si>
  <si>
    <t>Додаток до річного плану закупівель (зі змінами)</t>
  </si>
  <si>
    <t>Фурнітура різна  (рамка)</t>
  </si>
  <si>
    <t>код ДК 021:2015 – 39290000-1 "Фурнітура різна"</t>
  </si>
  <si>
    <t>Березень 2019</t>
  </si>
  <si>
    <t>Нетканні матеріали (бумвініл)</t>
  </si>
  <si>
    <t>ДК 021:2015 – 19270000-9 "Нетканні матеріали"</t>
  </si>
  <si>
    <t>Утилізація/видалення сміття та поводження зі сміттям (Послуги вивезення та утилізації твердих побутових відходів)</t>
  </si>
  <si>
    <t>ДК 021:2015 – 90510000-5 "Утилізація/видалення сміття та поводження зі сміттям"</t>
  </si>
  <si>
    <t>ДК 021:2015 – 71630000-3 " Послуги з технічного огляду та випробовувань"</t>
  </si>
  <si>
    <t>Квітень 2019</t>
  </si>
  <si>
    <t>Бланки (листи користування документами)</t>
  </si>
  <si>
    <t>ДК 021:2015 – 22820000-4 "Бланки"</t>
  </si>
  <si>
    <t>Мережеве обладнання (спліттер)</t>
  </si>
  <si>
    <t>ДК 021:2015 – 32420000-3 "Мережеве обладнання"</t>
  </si>
  <si>
    <t>Травень 2019</t>
  </si>
  <si>
    <t>Кріпильні деталі (болти, гайки, шайби, кріплення кабельне)</t>
  </si>
  <si>
    <t>ДК 021:2015 – 44530000-4 "Кріпильні деталі"</t>
  </si>
  <si>
    <t>Гальванічні елементи (батарейки)</t>
  </si>
  <si>
    <t>ДК 021:2015 – 31410000-3 "Гальванічні елементи"</t>
  </si>
  <si>
    <t>Червень 2020</t>
  </si>
  <si>
    <t>Ароматизатори та воски (освіжувач повітря)</t>
  </si>
  <si>
    <t>код ДК 021:2015 – 39810000-3 "Ароматизатори та воски"</t>
  </si>
  <si>
    <t>Марки (марковані конверти)</t>
  </si>
  <si>
    <t>ДК 021:2015 – 22410000-7 "Марки"</t>
  </si>
  <si>
    <t>Червень 2019</t>
  </si>
  <si>
    <t>Послуги з ремонту і технічного обслуговування охолоджувальних установок (технічне обслуговування системи кондиціонування)</t>
  </si>
  <si>
    <t>Науково-технічні послуги в галузі інженерії (повірка манометрів)</t>
  </si>
  <si>
    <t>ДК 021:2015 – 71350000-6 " Науково-технічні послуги в галузі інженерії"</t>
  </si>
  <si>
    <t>ДК 021:2015 –50730000-0"Послуги з ремонту і технічного обслуговування охолоджувальних установок"</t>
  </si>
  <si>
    <t>від «05» серпня 2019 року № 16</t>
  </si>
  <si>
    <t>Газетний папір, папір ручного виготовлення та інший некрейдований папір або картон для графічних цілей (газетний папір)</t>
  </si>
  <si>
    <t>ДК 021:2015 – 22990000-6 "Газетний папір, папір ручного виготовлення та інший некрейдований папір або картон для графічних цілей"</t>
  </si>
  <si>
    <t>Серпень 2019</t>
  </si>
  <si>
    <t xml:space="preserve"> Послуги з технічного огляду та випробовувань (Послуги по електротехнічним лабараторним вимірюванням електрообладнання. Гідровипробовування системи опалення)</t>
  </si>
  <si>
    <t>Збільшено очікувану вартість закупівлі на 196,42 грн.</t>
  </si>
  <si>
    <t>Послуги з ремонту і технічного обслуговування вимірювальних, випробувальних і контрольних приладів (Технічне обслуговування установок пожежної сигналізації. Повірка пожежного гідранту)</t>
  </si>
  <si>
    <t>Збільшено очікувану вартість закупівлі на 400,00 грн.</t>
  </si>
  <si>
    <t>Збільшено очікувану вартість закупівлі на 
5 250,00 грн.</t>
  </si>
  <si>
    <t>Збільшено очікувану вартість закупівлі на
1 530,00 грн.</t>
  </si>
  <si>
    <t>Збільшено очікувану вартість закупівлі на 
1 900,00 грн.</t>
  </si>
  <si>
    <t>Збільшено очікувану вартість закупівлі на 
2 500,00 грн.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</si>
</sst>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&quot;р.&quot;"/>
    <numFmt numFmtId="187" formatCode="#,##0.00[$₴-422]"/>
    <numFmt numFmtId="188" formatCode="#,##0.0000"/>
    <numFmt numFmtId="189" formatCode="#,##0.0"/>
  </numFmts>
  <fonts count="36">
    <font>
      <sz val="10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7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center" vertical="center"/>
    </xf>
    <xf numFmtId="4" fontId="19" fillId="24" borderId="16" xfId="0" applyNumberFormat="1" applyFont="1" applyFill="1" applyBorder="1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/>
      <protection locked="0"/>
    </xf>
    <xf numFmtId="49" fontId="19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/>
    </xf>
    <xf numFmtId="49" fontId="19" fillId="0" borderId="20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/>
    </xf>
    <xf numFmtId="49" fontId="19" fillId="0" borderId="20" xfId="0" applyNumberFormat="1" applyFont="1" applyBorder="1" applyAlignment="1">
      <alignment/>
    </xf>
    <xf numFmtId="4" fontId="21" fillId="24" borderId="16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/>
    </xf>
    <xf numFmtId="49" fontId="19" fillId="0" borderId="0" xfId="0" applyNumberFormat="1" applyFont="1" applyAlignment="1">
      <alignment wrapText="1"/>
    </xf>
    <xf numFmtId="49" fontId="21" fillId="0" borderId="15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19" fillId="0" borderId="2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33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3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6" xfId="0" applyNumberFormat="1" applyFont="1" applyFill="1" applyBorder="1" applyAlignment="1">
      <alignment horizontal="center" vertical="center" wrapText="1"/>
    </xf>
    <xf numFmtId="187" fontId="34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6" xfId="42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9" fontId="35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180" fontId="21" fillId="0" borderId="16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left"/>
    </xf>
    <xf numFmtId="49" fontId="19" fillId="0" borderId="18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wrapText="1"/>
    </xf>
    <xf numFmtId="49" fontId="19" fillId="0" borderId="19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4" fontId="21" fillId="0" borderId="16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0" fillId="0" borderId="2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87" fontId="21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4" fontId="19" fillId="0" borderId="16" xfId="0" applyNumberFormat="1" applyFont="1" applyBorder="1" applyAlignment="1">
      <alignment/>
    </xf>
    <xf numFmtId="187" fontId="23" fillId="0" borderId="11" xfId="0" applyNumberFormat="1" applyFont="1" applyBorder="1" applyAlignment="1">
      <alignment/>
    </xf>
    <xf numFmtId="180" fontId="19" fillId="0" borderId="16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/>
    </xf>
    <xf numFmtId="49" fontId="19" fillId="0" borderId="21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49" fontId="19" fillId="0" borderId="17" xfId="0" applyNumberFormat="1" applyFont="1" applyBorder="1" applyAlignment="1" applyProtection="1">
      <alignment horizontal="center"/>
      <protection locked="0"/>
    </xf>
    <xf numFmtId="187" fontId="23" fillId="0" borderId="11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left" wrapText="1"/>
    </xf>
    <xf numFmtId="49" fontId="23" fillId="0" borderId="19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0" fillId="0" borderId="16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dk21.dovidnyk.info/index.php?rozd=7241" TargetMode="External" /><Relationship Id="rId2" Type="http://schemas.openxmlformats.org/officeDocument/2006/relationships/hyperlink" Target="http://dk21.dovidnyk.info/index.php?rozd=5031" TargetMode="External" /><Relationship Id="rId3" Type="http://schemas.openxmlformats.org/officeDocument/2006/relationships/hyperlink" Target="http://dk21.dovidnyk.info/index.php?rozd=79711" TargetMode="External" /><Relationship Id="rId4" Type="http://schemas.openxmlformats.org/officeDocument/2006/relationships/hyperlink" Target="http://dk21.dovidnyk.info/index.php?rozd=5031" TargetMode="Externa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2:AK34"/>
  <sheetViews>
    <sheetView showGridLines="0" showZeros="0" zoomScale="75" zoomScaleNormal="75" workbookViewId="0" topLeftCell="A1">
      <selection activeCell="AF41" sqref="AF41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8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/>
      <c r="P3" s="20"/>
      <c r="Q3" s="19"/>
      <c r="R3" s="19" t="s">
        <v>29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106" t="s">
        <v>34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42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19</v>
      </c>
      <c r="B13" s="96"/>
      <c r="C13" s="96"/>
      <c r="D13" s="88" t="s">
        <v>64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49.5" customHeight="1">
      <c r="A15" s="99" t="s">
        <v>53</v>
      </c>
      <c r="B15" s="100"/>
      <c r="C15" s="101"/>
      <c r="D15" s="97" t="s">
        <v>20</v>
      </c>
      <c r="E15" s="98"/>
      <c r="F15" s="98"/>
      <c r="G15" s="98"/>
      <c r="H15" s="98"/>
      <c r="I15" s="98"/>
      <c r="J15" s="98"/>
      <c r="K15" s="98"/>
      <c r="L15" s="98"/>
      <c r="M15" s="98"/>
      <c r="N15" s="42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52.5" customHeight="1">
      <c r="A16" s="79" t="s">
        <v>54</v>
      </c>
      <c r="B16" s="80"/>
      <c r="C16" s="81"/>
      <c r="D16" s="82" t="s">
        <v>40</v>
      </c>
      <c r="E16" s="83"/>
      <c r="F16" s="83"/>
      <c r="G16" s="83"/>
      <c r="H16" s="83"/>
      <c r="I16" s="83"/>
      <c r="J16" s="83"/>
      <c r="K16" s="83"/>
      <c r="L16" s="83"/>
      <c r="M16" s="83"/>
      <c r="N16" s="41"/>
      <c r="O16" s="79" t="s">
        <v>38</v>
      </c>
      <c r="P16" s="80"/>
      <c r="Q16" s="81"/>
      <c r="R16" s="90">
        <v>1</v>
      </c>
      <c r="S16" s="90"/>
      <c r="T16" s="90"/>
      <c r="U16" s="92">
        <v>5813.86</v>
      </c>
      <c r="V16" s="92"/>
      <c r="W16" s="92"/>
      <c r="X16" s="92"/>
      <c r="Y16" s="34">
        <f aca="true" t="shared" si="0" ref="Y16:Y26">R16*U16</f>
        <v>5813.86</v>
      </c>
    </row>
    <row r="17" spans="1:37" ht="16.5">
      <c r="A17" s="76"/>
      <c r="B17" s="77"/>
      <c r="C17" s="7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5"/>
      <c r="P17" s="85"/>
      <c r="Q17" s="85"/>
      <c r="R17" s="84"/>
      <c r="S17" s="84"/>
      <c r="T17" s="84"/>
      <c r="U17" s="92"/>
      <c r="V17" s="92"/>
      <c r="W17" s="92"/>
      <c r="X17" s="9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5"/>
      <c r="P18" s="85"/>
      <c r="Q18" s="85"/>
      <c r="R18" s="84"/>
      <c r="S18" s="84"/>
      <c r="T18" s="84"/>
      <c r="U18" s="92"/>
      <c r="V18" s="92"/>
      <c r="W18" s="92"/>
      <c r="X18" s="9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5"/>
      <c r="P19" s="85"/>
      <c r="Q19" s="85"/>
      <c r="R19" s="84"/>
      <c r="S19" s="84"/>
      <c r="T19" s="84"/>
      <c r="U19" s="92"/>
      <c r="V19" s="92"/>
      <c r="W19" s="92"/>
      <c r="X19" s="9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5"/>
      <c r="P20" s="85"/>
      <c r="Q20" s="85"/>
      <c r="R20" s="84"/>
      <c r="S20" s="84"/>
      <c r="T20" s="84"/>
      <c r="U20" s="92"/>
      <c r="V20" s="92"/>
      <c r="W20" s="92"/>
      <c r="X20" s="9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5"/>
      <c r="P21" s="85"/>
      <c r="Q21" s="85"/>
      <c r="R21" s="84"/>
      <c r="S21" s="84"/>
      <c r="T21" s="84"/>
      <c r="U21" s="92"/>
      <c r="V21" s="92"/>
      <c r="W21" s="92"/>
      <c r="X21" s="9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5"/>
      <c r="P22" s="85"/>
      <c r="Q22" s="85"/>
      <c r="R22" s="84"/>
      <c r="S22" s="84"/>
      <c r="T22" s="84"/>
      <c r="U22" s="92"/>
      <c r="V22" s="92"/>
      <c r="W22" s="92"/>
      <c r="X22" s="9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5"/>
      <c r="P23" s="85"/>
      <c r="Q23" s="85"/>
      <c r="R23" s="84"/>
      <c r="S23" s="84"/>
      <c r="T23" s="84"/>
      <c r="U23" s="92"/>
      <c r="V23" s="92"/>
      <c r="W23" s="92"/>
      <c r="X23" s="92"/>
      <c r="Y23" s="34">
        <f t="shared" si="0"/>
        <v>0</v>
      </c>
    </row>
    <row r="24" spans="1:25" ht="16.5">
      <c r="A24" s="79"/>
      <c r="B24" s="80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5"/>
      <c r="P24" s="85"/>
      <c r="Q24" s="85"/>
      <c r="R24" s="84"/>
      <c r="S24" s="84"/>
      <c r="T24" s="84"/>
      <c r="U24" s="92"/>
      <c r="V24" s="92"/>
      <c r="W24" s="92"/>
      <c r="X24" s="9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5"/>
      <c r="P25" s="85"/>
      <c r="Q25" s="85"/>
      <c r="R25" s="84"/>
      <c r="S25" s="84"/>
      <c r="T25" s="84"/>
      <c r="U25" s="92"/>
      <c r="V25" s="92"/>
      <c r="W25" s="92"/>
      <c r="X25" s="9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5"/>
      <c r="P26" s="85"/>
      <c r="Q26" s="85"/>
      <c r="R26" s="84"/>
      <c r="S26" s="84"/>
      <c r="T26" s="84"/>
      <c r="U26" s="92"/>
      <c r="V26" s="92"/>
      <c r="W26" s="92"/>
      <c r="X26" s="92"/>
      <c r="Y26" s="34">
        <f t="shared" si="0"/>
        <v>0</v>
      </c>
    </row>
    <row r="27" spans="1:25" ht="15.75">
      <c r="A27" s="104" t="s">
        <v>25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7">
        <f>SUM(Y16:Y26)</f>
        <v>5813.86</v>
      </c>
    </row>
    <row r="28" spans="1:25" ht="15.75">
      <c r="A28" s="104" t="s">
        <v>30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7" t="s">
        <v>31</v>
      </c>
    </row>
    <row r="29" spans="1:25" ht="15.75">
      <c r="A29" s="104" t="s">
        <v>28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7">
        <f>Y27</f>
        <v>5813.86</v>
      </c>
    </row>
    <row r="31" spans="1:25" ht="16.5">
      <c r="A31" s="1" t="s">
        <v>26</v>
      </c>
      <c r="J31" s="105" t="str">
        <f>SUMINWORDS(Y29,"грн.","коп.")</f>
        <v>П'ять тисяч вісімсот тринадцять грн. 86 коп.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5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23"/>
      <c r="W32" s="102"/>
      <c r="X32" s="102"/>
      <c r="Y32" s="102"/>
    </row>
    <row r="33" ht="18.75" customHeight="1"/>
    <row r="34" spans="1:25" ht="15.75">
      <c r="A34" s="1" t="s">
        <v>27</v>
      </c>
      <c r="D34" s="24"/>
      <c r="E34" s="24"/>
      <c r="F34" s="24"/>
      <c r="G34" s="24"/>
      <c r="H34" s="24"/>
      <c r="I34" s="24"/>
      <c r="J34" s="75" t="s">
        <v>36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20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/>
      <c r="P3" s="20"/>
      <c r="Q3" s="19"/>
      <c r="R3" s="19" t="s">
        <v>29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106" t="s">
        <v>34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42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19</v>
      </c>
      <c r="B13" s="96"/>
      <c r="C13" s="96"/>
      <c r="D13" s="88" t="s">
        <v>66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49.5" customHeight="1">
      <c r="A15" s="99" t="s">
        <v>53</v>
      </c>
      <c r="B15" s="100"/>
      <c r="C15" s="101"/>
      <c r="D15" s="97" t="s">
        <v>20</v>
      </c>
      <c r="E15" s="98"/>
      <c r="F15" s="98"/>
      <c r="G15" s="98"/>
      <c r="H15" s="98"/>
      <c r="I15" s="98"/>
      <c r="J15" s="98"/>
      <c r="K15" s="98"/>
      <c r="L15" s="98"/>
      <c r="M15" s="98"/>
      <c r="N15" s="42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52.5" customHeight="1">
      <c r="A16" s="79" t="s">
        <v>54</v>
      </c>
      <c r="B16" s="80"/>
      <c r="C16" s="81"/>
      <c r="D16" s="82" t="s">
        <v>52</v>
      </c>
      <c r="E16" s="83"/>
      <c r="F16" s="83"/>
      <c r="G16" s="83"/>
      <c r="H16" s="83"/>
      <c r="I16" s="83"/>
      <c r="J16" s="83"/>
      <c r="K16" s="83"/>
      <c r="L16" s="83"/>
      <c r="M16" s="83"/>
      <c r="N16" s="41"/>
      <c r="O16" s="85" t="s">
        <v>38</v>
      </c>
      <c r="P16" s="85"/>
      <c r="Q16" s="85"/>
      <c r="R16" s="90">
        <v>3</v>
      </c>
      <c r="S16" s="90"/>
      <c r="T16" s="90"/>
      <c r="U16" s="92">
        <v>29.46</v>
      </c>
      <c r="V16" s="92"/>
      <c r="W16" s="92"/>
      <c r="X16" s="92"/>
      <c r="Y16" s="34">
        <f aca="true" t="shared" si="0" ref="Y16:Y26">R16*U16</f>
        <v>88.38</v>
      </c>
    </row>
    <row r="17" spans="1:37" ht="16.5">
      <c r="A17" s="76"/>
      <c r="B17" s="77"/>
      <c r="C17" s="7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5"/>
      <c r="P17" s="85"/>
      <c r="Q17" s="85"/>
      <c r="R17" s="84"/>
      <c r="S17" s="84"/>
      <c r="T17" s="84"/>
      <c r="U17" s="92"/>
      <c r="V17" s="92"/>
      <c r="W17" s="92"/>
      <c r="X17" s="9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5"/>
      <c r="P18" s="85"/>
      <c r="Q18" s="85"/>
      <c r="R18" s="84"/>
      <c r="S18" s="84"/>
      <c r="T18" s="84"/>
      <c r="U18" s="92"/>
      <c r="V18" s="92"/>
      <c r="W18" s="92"/>
      <c r="X18" s="9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5"/>
      <c r="P19" s="85"/>
      <c r="Q19" s="85"/>
      <c r="R19" s="84"/>
      <c r="S19" s="84"/>
      <c r="T19" s="84"/>
      <c r="U19" s="92"/>
      <c r="V19" s="92"/>
      <c r="W19" s="92"/>
      <c r="X19" s="9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5"/>
      <c r="P20" s="85"/>
      <c r="Q20" s="85"/>
      <c r="R20" s="84"/>
      <c r="S20" s="84"/>
      <c r="T20" s="84"/>
      <c r="U20" s="92"/>
      <c r="V20" s="92"/>
      <c r="W20" s="92"/>
      <c r="X20" s="9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5"/>
      <c r="P21" s="85"/>
      <c r="Q21" s="85"/>
      <c r="R21" s="84"/>
      <c r="S21" s="84"/>
      <c r="T21" s="84"/>
      <c r="U21" s="92"/>
      <c r="V21" s="92"/>
      <c r="W21" s="92"/>
      <c r="X21" s="9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5"/>
      <c r="P22" s="85"/>
      <c r="Q22" s="85"/>
      <c r="R22" s="84"/>
      <c r="S22" s="84"/>
      <c r="T22" s="84"/>
      <c r="U22" s="92"/>
      <c r="V22" s="92"/>
      <c r="W22" s="92"/>
      <c r="X22" s="9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5"/>
      <c r="P23" s="85"/>
      <c r="Q23" s="85"/>
      <c r="R23" s="84"/>
      <c r="S23" s="84"/>
      <c r="T23" s="84"/>
      <c r="U23" s="92"/>
      <c r="V23" s="92"/>
      <c r="W23" s="92"/>
      <c r="X23" s="92"/>
      <c r="Y23" s="34">
        <f t="shared" si="0"/>
        <v>0</v>
      </c>
    </row>
    <row r="24" spans="1:25" ht="16.5">
      <c r="A24" s="79"/>
      <c r="B24" s="80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5"/>
      <c r="P24" s="85"/>
      <c r="Q24" s="85"/>
      <c r="R24" s="84"/>
      <c r="S24" s="84"/>
      <c r="T24" s="84"/>
      <c r="U24" s="92"/>
      <c r="V24" s="92"/>
      <c r="W24" s="92"/>
      <c r="X24" s="9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5"/>
      <c r="P25" s="85"/>
      <c r="Q25" s="85"/>
      <c r="R25" s="84"/>
      <c r="S25" s="84"/>
      <c r="T25" s="84"/>
      <c r="U25" s="92"/>
      <c r="V25" s="92"/>
      <c r="W25" s="92"/>
      <c r="X25" s="9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5"/>
      <c r="P26" s="85"/>
      <c r="Q26" s="85"/>
      <c r="R26" s="84"/>
      <c r="S26" s="84"/>
      <c r="T26" s="84"/>
      <c r="U26" s="92"/>
      <c r="V26" s="92"/>
      <c r="W26" s="92"/>
      <c r="X26" s="92"/>
      <c r="Y26" s="34">
        <f t="shared" si="0"/>
        <v>0</v>
      </c>
    </row>
    <row r="27" spans="1:25" ht="15.75">
      <c r="A27" s="104" t="s">
        <v>25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7">
        <f>SUM(Y16:Y26)</f>
        <v>88.38</v>
      </c>
    </row>
    <row r="28" spans="1:25" ht="15.75">
      <c r="A28" s="104" t="s">
        <v>30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7" t="s">
        <v>31</v>
      </c>
    </row>
    <row r="29" spans="1:25" ht="15.75">
      <c r="A29" s="104" t="s">
        <v>28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7">
        <f>Y27</f>
        <v>88.38</v>
      </c>
    </row>
    <row r="31" spans="1:25" ht="16.5">
      <c r="A31" s="1" t="s">
        <v>26</v>
      </c>
      <c r="J31" s="105" t="str">
        <f>SUMINWORDS(Y29,"грн.","коп.")</f>
        <v>Вісімдесят вісім грн. 38 коп.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5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23"/>
      <c r="W32" s="102"/>
      <c r="X32" s="102"/>
      <c r="Y32" s="102"/>
    </row>
    <row r="33" ht="18.75" customHeight="1"/>
    <row r="34" spans="1:25" ht="15.75">
      <c r="A34" s="1" t="s">
        <v>27</v>
      </c>
      <c r="D34" s="24"/>
      <c r="E34" s="24"/>
      <c r="F34" s="24"/>
      <c r="G34" s="24"/>
      <c r="H34" s="24"/>
      <c r="I34" s="24"/>
      <c r="J34" s="75" t="s">
        <v>36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3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1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/>
      <c r="P3" s="20"/>
      <c r="Q3" s="19"/>
      <c r="R3" s="19" t="s">
        <v>29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106" t="s">
        <v>34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70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19</v>
      </c>
      <c r="B13" s="96"/>
      <c r="C13" s="96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49.5" customHeight="1">
      <c r="A15" s="99" t="s">
        <v>53</v>
      </c>
      <c r="B15" s="100"/>
      <c r="C15" s="101"/>
      <c r="D15" s="97" t="s">
        <v>20</v>
      </c>
      <c r="E15" s="98"/>
      <c r="F15" s="98"/>
      <c r="G15" s="98"/>
      <c r="H15" s="98"/>
      <c r="I15" s="98"/>
      <c r="J15" s="98"/>
      <c r="K15" s="98"/>
      <c r="L15" s="98"/>
      <c r="M15" s="98"/>
      <c r="N15" s="42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41.25" customHeight="1">
      <c r="A16" s="79" t="s">
        <v>54</v>
      </c>
      <c r="B16" s="80"/>
      <c r="C16" s="81"/>
      <c r="D16" s="82" t="s">
        <v>71</v>
      </c>
      <c r="E16" s="83"/>
      <c r="F16" s="83"/>
      <c r="G16" s="83"/>
      <c r="H16" s="83"/>
      <c r="I16" s="83"/>
      <c r="J16" s="83"/>
      <c r="K16" s="83"/>
      <c r="L16" s="83"/>
      <c r="M16" s="83"/>
      <c r="N16" s="41"/>
      <c r="O16" s="85" t="s">
        <v>68</v>
      </c>
      <c r="P16" s="85"/>
      <c r="Q16" s="85"/>
      <c r="R16" s="90"/>
      <c r="S16" s="90"/>
      <c r="T16" s="90"/>
      <c r="U16" s="92">
        <v>5</v>
      </c>
      <c r="V16" s="92"/>
      <c r="W16" s="92"/>
      <c r="X16" s="92"/>
      <c r="Y16" s="34">
        <f aca="true" t="shared" si="0" ref="Y16:Y26">R16*U16</f>
        <v>0</v>
      </c>
    </row>
    <row r="17" spans="1:37" ht="16.5">
      <c r="A17" s="76"/>
      <c r="B17" s="77"/>
      <c r="C17" s="7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5"/>
      <c r="P17" s="85"/>
      <c r="Q17" s="85"/>
      <c r="R17" s="84"/>
      <c r="S17" s="84"/>
      <c r="T17" s="84"/>
      <c r="U17" s="92"/>
      <c r="V17" s="92"/>
      <c r="W17" s="92"/>
      <c r="X17" s="9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69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5"/>
      <c r="P18" s="85"/>
      <c r="Q18" s="85"/>
      <c r="R18" s="84"/>
      <c r="S18" s="84"/>
      <c r="T18" s="84"/>
      <c r="U18" s="92"/>
      <c r="V18" s="92"/>
      <c r="W18" s="92"/>
      <c r="X18" s="9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5"/>
      <c r="P19" s="85"/>
      <c r="Q19" s="85"/>
      <c r="R19" s="84"/>
      <c r="S19" s="84"/>
      <c r="T19" s="84"/>
      <c r="U19" s="92"/>
      <c r="V19" s="92"/>
      <c r="W19" s="92"/>
      <c r="X19" s="9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5"/>
      <c r="P20" s="85"/>
      <c r="Q20" s="85"/>
      <c r="R20" s="84"/>
      <c r="S20" s="84"/>
      <c r="T20" s="84"/>
      <c r="U20" s="92"/>
      <c r="V20" s="92"/>
      <c r="W20" s="92"/>
      <c r="X20" s="9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5"/>
      <c r="P21" s="85"/>
      <c r="Q21" s="85"/>
      <c r="R21" s="84"/>
      <c r="S21" s="84"/>
      <c r="T21" s="84"/>
      <c r="U21" s="92"/>
      <c r="V21" s="92"/>
      <c r="W21" s="92"/>
      <c r="X21" s="9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5"/>
      <c r="P22" s="85"/>
      <c r="Q22" s="85"/>
      <c r="R22" s="84"/>
      <c r="S22" s="84"/>
      <c r="T22" s="84"/>
      <c r="U22" s="92"/>
      <c r="V22" s="92"/>
      <c r="W22" s="92"/>
      <c r="X22" s="9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5"/>
      <c r="P23" s="85"/>
      <c r="Q23" s="85"/>
      <c r="R23" s="84"/>
      <c r="S23" s="84"/>
      <c r="T23" s="84"/>
      <c r="U23" s="92"/>
      <c r="V23" s="92"/>
      <c r="W23" s="92"/>
      <c r="X23" s="92"/>
      <c r="Y23" s="34">
        <f t="shared" si="0"/>
        <v>0</v>
      </c>
    </row>
    <row r="24" spans="1:25" ht="16.5">
      <c r="A24" s="79"/>
      <c r="B24" s="80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5"/>
      <c r="P24" s="85"/>
      <c r="Q24" s="85"/>
      <c r="R24" s="84"/>
      <c r="S24" s="84"/>
      <c r="T24" s="84"/>
      <c r="U24" s="92"/>
      <c r="V24" s="92"/>
      <c r="W24" s="92"/>
      <c r="X24" s="9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5"/>
      <c r="P25" s="85"/>
      <c r="Q25" s="85"/>
      <c r="R25" s="84"/>
      <c r="S25" s="84"/>
      <c r="T25" s="84"/>
      <c r="U25" s="92"/>
      <c r="V25" s="92"/>
      <c r="W25" s="92"/>
      <c r="X25" s="9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5"/>
      <c r="P26" s="85"/>
      <c r="Q26" s="85"/>
      <c r="R26" s="84"/>
      <c r="S26" s="84"/>
      <c r="T26" s="84"/>
      <c r="U26" s="92"/>
      <c r="V26" s="92"/>
      <c r="W26" s="92"/>
      <c r="X26" s="92"/>
      <c r="Y26" s="34">
        <f t="shared" si="0"/>
        <v>0</v>
      </c>
    </row>
    <row r="27" spans="1:25" ht="15.75">
      <c r="A27" s="104" t="s">
        <v>25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7">
        <f>SUM(Y16:Y26)</f>
        <v>0</v>
      </c>
    </row>
    <row r="28" spans="1:25" ht="15.75">
      <c r="A28" s="104" t="s">
        <v>30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7" t="s">
        <v>31</v>
      </c>
    </row>
    <row r="29" spans="1:25" ht="15.75">
      <c r="A29" s="104" t="s">
        <v>28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7">
        <f>Y27</f>
        <v>0</v>
      </c>
    </row>
    <row r="31" spans="1:25" ht="16.5">
      <c r="A31" s="1" t="s">
        <v>26</v>
      </c>
      <c r="J31" s="105" t="str">
        <f>SUMINWORDS(Y29,"грн.","коп.")</f>
        <v>Нуль грн. 0 коп.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5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23"/>
      <c r="W32" s="102"/>
      <c r="X32" s="102"/>
      <c r="Y32" s="102"/>
    </row>
    <row r="33" ht="18.75" customHeight="1"/>
    <row r="34" spans="1:25" ht="15.75">
      <c r="A34" s="1" t="s">
        <v>27</v>
      </c>
      <c r="D34" s="24"/>
      <c r="E34" s="24"/>
      <c r="F34" s="24"/>
      <c r="G34" s="24"/>
      <c r="H34" s="24"/>
      <c r="I34" s="24"/>
      <c r="J34" s="75" t="s">
        <v>36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3" style="6" customWidth="1"/>
    <col min="21" max="21" width="3.83203125" style="6" customWidth="1"/>
    <col min="22" max="22" width="5.33203125" style="6" customWidth="1"/>
    <col min="23" max="23" width="1.83203125" style="6" customWidth="1"/>
    <col min="24" max="24" width="0.1640625" style="6" customWidth="1"/>
    <col min="25" max="25" width="12.83203125" style="6" customWidth="1"/>
    <col min="26" max="26" width="2.66015625" style="6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2</v>
      </c>
      <c r="H3" s="91"/>
      <c r="I3" s="91"/>
      <c r="J3" s="18"/>
      <c r="K3" s="22" t="s">
        <v>18</v>
      </c>
      <c r="L3" s="22"/>
      <c r="M3" s="19" t="s">
        <v>29</v>
      </c>
      <c r="N3" s="19"/>
      <c r="O3" s="122" t="s">
        <v>76</v>
      </c>
      <c r="P3" s="122"/>
      <c r="Q3" s="19"/>
      <c r="R3" s="19" t="s">
        <v>29</v>
      </c>
      <c r="S3" s="122" t="s">
        <v>72</v>
      </c>
      <c r="T3" s="122"/>
      <c r="U3" s="122"/>
      <c r="V3" s="122"/>
      <c r="W3" s="122"/>
      <c r="X3" s="122"/>
      <c r="Y3" s="122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106" t="s">
        <v>34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70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19</v>
      </c>
      <c r="B13" s="96"/>
      <c r="C13" s="96"/>
      <c r="D13" s="88" t="s">
        <v>74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49.5" customHeight="1">
      <c r="A15" s="99" t="s">
        <v>53</v>
      </c>
      <c r="B15" s="100"/>
      <c r="C15" s="101"/>
      <c r="D15" s="97" t="s">
        <v>20</v>
      </c>
      <c r="E15" s="98"/>
      <c r="F15" s="98"/>
      <c r="G15" s="98"/>
      <c r="H15" s="98"/>
      <c r="I15" s="98"/>
      <c r="J15" s="98"/>
      <c r="K15" s="98"/>
      <c r="L15" s="98"/>
      <c r="M15" s="98"/>
      <c r="N15" s="42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41.25" customHeight="1">
      <c r="A16" s="79" t="s">
        <v>54</v>
      </c>
      <c r="B16" s="80"/>
      <c r="C16" s="81"/>
      <c r="D16" s="82" t="s">
        <v>73</v>
      </c>
      <c r="E16" s="83"/>
      <c r="F16" s="83"/>
      <c r="G16" s="83"/>
      <c r="H16" s="83"/>
      <c r="I16" s="83"/>
      <c r="J16" s="83"/>
      <c r="K16" s="83"/>
      <c r="L16" s="83"/>
      <c r="M16" s="83"/>
      <c r="N16" s="41"/>
      <c r="O16" s="85" t="s">
        <v>75</v>
      </c>
      <c r="P16" s="85"/>
      <c r="Q16" s="85"/>
      <c r="R16" s="84">
        <v>1.1</v>
      </c>
      <c r="S16" s="84"/>
      <c r="T16" s="84"/>
      <c r="U16" s="92">
        <v>6000</v>
      </c>
      <c r="V16" s="92"/>
      <c r="W16" s="92"/>
      <c r="X16" s="92"/>
      <c r="Y16" s="34">
        <f aca="true" t="shared" si="0" ref="Y16:Y26">R16*U16</f>
        <v>6600.000000000001</v>
      </c>
    </row>
    <row r="17" spans="1:37" ht="16.5">
      <c r="A17" s="76"/>
      <c r="B17" s="77"/>
      <c r="C17" s="7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5"/>
      <c r="P17" s="85"/>
      <c r="Q17" s="85"/>
      <c r="R17" s="84"/>
      <c r="S17" s="84"/>
      <c r="T17" s="84"/>
      <c r="U17" s="92"/>
      <c r="V17" s="92"/>
      <c r="W17" s="92"/>
      <c r="X17" s="9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69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5"/>
      <c r="P18" s="85"/>
      <c r="Q18" s="85"/>
      <c r="R18" s="84"/>
      <c r="S18" s="84"/>
      <c r="T18" s="84"/>
      <c r="U18" s="92"/>
      <c r="V18" s="92"/>
      <c r="W18" s="92"/>
      <c r="X18" s="9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5"/>
      <c r="P19" s="85"/>
      <c r="Q19" s="85"/>
      <c r="R19" s="84"/>
      <c r="S19" s="84"/>
      <c r="T19" s="84"/>
      <c r="U19" s="92"/>
      <c r="V19" s="92"/>
      <c r="W19" s="92"/>
      <c r="X19" s="9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5"/>
      <c r="P20" s="85"/>
      <c r="Q20" s="85"/>
      <c r="R20" s="84"/>
      <c r="S20" s="84"/>
      <c r="T20" s="84"/>
      <c r="U20" s="92"/>
      <c r="V20" s="92"/>
      <c r="W20" s="92"/>
      <c r="X20" s="9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5"/>
      <c r="P21" s="85"/>
      <c r="Q21" s="85"/>
      <c r="R21" s="84"/>
      <c r="S21" s="84"/>
      <c r="T21" s="84"/>
      <c r="U21" s="92"/>
      <c r="V21" s="92"/>
      <c r="W21" s="92"/>
      <c r="X21" s="9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5"/>
      <c r="P22" s="85"/>
      <c r="Q22" s="85"/>
      <c r="R22" s="84"/>
      <c r="S22" s="84"/>
      <c r="T22" s="84"/>
      <c r="U22" s="92"/>
      <c r="V22" s="92"/>
      <c r="W22" s="92"/>
      <c r="X22" s="9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5"/>
      <c r="P23" s="85"/>
      <c r="Q23" s="85"/>
      <c r="R23" s="84"/>
      <c r="S23" s="84"/>
      <c r="T23" s="84"/>
      <c r="U23" s="92"/>
      <c r="V23" s="92"/>
      <c r="W23" s="92"/>
      <c r="X23" s="92"/>
      <c r="Y23" s="34">
        <f t="shared" si="0"/>
        <v>0</v>
      </c>
    </row>
    <row r="24" spans="1:25" ht="16.5">
      <c r="A24" s="79"/>
      <c r="B24" s="80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5"/>
      <c r="P24" s="85"/>
      <c r="Q24" s="85"/>
      <c r="R24" s="84"/>
      <c r="S24" s="84"/>
      <c r="T24" s="84"/>
      <c r="U24" s="92"/>
      <c r="V24" s="92"/>
      <c r="W24" s="92"/>
      <c r="X24" s="9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5"/>
      <c r="P25" s="85"/>
      <c r="Q25" s="85"/>
      <c r="R25" s="84"/>
      <c r="S25" s="84"/>
      <c r="T25" s="84"/>
      <c r="U25" s="92"/>
      <c r="V25" s="92"/>
      <c r="W25" s="92"/>
      <c r="X25" s="9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5"/>
      <c r="P26" s="85"/>
      <c r="Q26" s="85"/>
      <c r="R26" s="84"/>
      <c r="S26" s="84"/>
      <c r="T26" s="84"/>
      <c r="U26" s="92"/>
      <c r="V26" s="92"/>
      <c r="W26" s="92"/>
      <c r="X26" s="92"/>
      <c r="Y26" s="34">
        <f t="shared" si="0"/>
        <v>0</v>
      </c>
    </row>
    <row r="27" spans="1:25" ht="15.75">
      <c r="A27" s="104" t="s">
        <v>25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7">
        <f>SUM(Y16:Y26)</f>
        <v>6600.000000000001</v>
      </c>
    </row>
    <row r="28" spans="1:25" ht="15.75">
      <c r="A28" s="104" t="s">
        <v>30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7" t="s">
        <v>31</v>
      </c>
    </row>
    <row r="29" spans="1:25" ht="15.75">
      <c r="A29" s="104" t="s">
        <v>28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7">
        <f>Y27</f>
        <v>6600.000000000001</v>
      </c>
    </row>
    <row r="31" spans="1:25" ht="16.5">
      <c r="A31" s="1" t="s">
        <v>26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5" customHeight="1">
      <c r="A32" s="119" t="str">
        <f>SUMINWORDS(Y29,"грн.","коп.")</f>
        <v>Шість тисяч шістсот грн. 0 коп.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</row>
    <row r="33" ht="18.75" customHeight="1"/>
    <row r="34" spans="1:25" ht="15.75">
      <c r="A34" s="1" t="s">
        <v>27</v>
      </c>
      <c r="D34" s="24"/>
      <c r="E34" s="24"/>
      <c r="F34" s="24"/>
      <c r="G34" s="24"/>
      <c r="H34" s="24"/>
      <c r="I34" s="24"/>
      <c r="J34" s="75" t="s">
        <v>36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24"/>
      <c r="V34" s="24"/>
      <c r="W34" s="24"/>
      <c r="X34" s="24"/>
      <c r="Y34" s="24"/>
    </row>
  </sheetData>
  <sheetProtection/>
  <mergeCells count="61">
    <mergeCell ref="S3:Y3"/>
    <mergeCell ref="O3:P3"/>
    <mergeCell ref="E5:P5"/>
    <mergeCell ref="C6:P6"/>
    <mergeCell ref="G3:I3"/>
    <mergeCell ref="A32:Y32"/>
    <mergeCell ref="C10:P10"/>
    <mergeCell ref="B8:P8"/>
    <mergeCell ref="D7:P7"/>
    <mergeCell ref="D9:P9"/>
    <mergeCell ref="U25:X25"/>
    <mergeCell ref="A27:X27"/>
    <mergeCell ref="J31:Y31"/>
    <mergeCell ref="A28:X28"/>
    <mergeCell ref="A29:X29"/>
    <mergeCell ref="U26:X26"/>
    <mergeCell ref="R25:T25"/>
    <mergeCell ref="U24:X24"/>
    <mergeCell ref="R19:T19"/>
    <mergeCell ref="R20:T20"/>
    <mergeCell ref="U22:X22"/>
    <mergeCell ref="U23:X23"/>
    <mergeCell ref="U19:X19"/>
    <mergeCell ref="U21:X21"/>
    <mergeCell ref="R21:T21"/>
    <mergeCell ref="R23:T23"/>
    <mergeCell ref="A13:C13"/>
    <mergeCell ref="O25:Q25"/>
    <mergeCell ref="D15:M15"/>
    <mergeCell ref="A16:C16"/>
    <mergeCell ref="A15:C15"/>
    <mergeCell ref="A24:C24"/>
    <mergeCell ref="D16:M16"/>
    <mergeCell ref="O22:Q22"/>
    <mergeCell ref="O23:Q23"/>
    <mergeCell ref="O19:Q19"/>
    <mergeCell ref="O20:Q20"/>
    <mergeCell ref="O15:Q15"/>
    <mergeCell ref="O18:Q18"/>
    <mergeCell ref="O16:Q16"/>
    <mergeCell ref="O17:Q17"/>
    <mergeCell ref="R8:T8"/>
    <mergeCell ref="U20:X20"/>
    <mergeCell ref="U15:X15"/>
    <mergeCell ref="R15:T15"/>
    <mergeCell ref="U16:X16"/>
    <mergeCell ref="U8:Y8"/>
    <mergeCell ref="D13:Y13"/>
    <mergeCell ref="R16:T16"/>
    <mergeCell ref="U17:X17"/>
    <mergeCell ref="U18:X18"/>
    <mergeCell ref="J34:T34"/>
    <mergeCell ref="A17:C17"/>
    <mergeCell ref="R26:T26"/>
    <mergeCell ref="R22:T22"/>
    <mergeCell ref="R17:T17"/>
    <mergeCell ref="R18:T18"/>
    <mergeCell ref="O24:Q24"/>
    <mergeCell ref="R24:T24"/>
    <mergeCell ref="O26:Q26"/>
    <mergeCell ref="O21:Q21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workbookViewId="0" topLeftCell="A1">
      <selection activeCell="H31" sqref="H31"/>
    </sheetView>
  </sheetViews>
  <sheetFormatPr defaultColWidth="9.33203125" defaultRowHeight="12.75"/>
  <cols>
    <col min="1" max="1" width="35.66015625" style="48" customWidth="1"/>
    <col min="2" max="2" width="35.5" style="48" customWidth="1"/>
    <col min="3" max="3" width="17.66015625" style="48" customWidth="1"/>
    <col min="4" max="4" width="18" style="48" customWidth="1"/>
    <col min="5" max="5" width="23.83203125" style="48" customWidth="1"/>
    <col min="6" max="6" width="19" style="48" customWidth="1"/>
    <col min="7" max="7" width="18.33203125" style="48" customWidth="1"/>
    <col min="8" max="8" width="17" style="48" customWidth="1"/>
    <col min="9" max="16384" width="9.33203125" style="48" customWidth="1"/>
  </cols>
  <sheetData>
    <row r="1" s="60" customFormat="1" ht="12.75">
      <c r="F1" s="60" t="s">
        <v>77</v>
      </c>
    </row>
    <row r="2" s="60" customFormat="1" ht="12.75">
      <c r="F2" s="60" t="s">
        <v>78</v>
      </c>
    </row>
    <row r="3" s="60" customFormat="1" ht="12.75">
      <c r="F3" s="60" t="s">
        <v>79</v>
      </c>
    </row>
    <row r="4" s="60" customFormat="1" ht="12.75">
      <c r="F4" s="60" t="s">
        <v>158</v>
      </c>
    </row>
    <row r="5" s="60" customFormat="1" ht="6.75" customHeight="1"/>
    <row r="6" spans="2:6" s="60" customFormat="1" ht="12.75">
      <c r="B6" s="126" t="s">
        <v>129</v>
      </c>
      <c r="C6" s="126"/>
      <c r="D6" s="126"/>
      <c r="E6" s="126"/>
      <c r="F6" s="126"/>
    </row>
    <row r="7" spans="2:6" s="60" customFormat="1" ht="12.75">
      <c r="B7" s="126" t="s">
        <v>80</v>
      </c>
      <c r="C7" s="126"/>
      <c r="D7" s="126"/>
      <c r="E7" s="126"/>
      <c r="F7" s="126"/>
    </row>
    <row r="8" spans="2:6" s="60" customFormat="1" ht="12.75">
      <c r="B8" s="126" t="s">
        <v>0</v>
      </c>
      <c r="C8" s="126"/>
      <c r="D8" s="126"/>
      <c r="E8" s="126"/>
      <c r="F8" s="126"/>
    </row>
    <row r="9" s="60" customFormat="1" ht="7.5" customHeight="1" hidden="1"/>
    <row r="10" spans="1:8" s="60" customFormat="1" ht="48.75" customHeight="1">
      <c r="A10" s="61" t="s">
        <v>81</v>
      </c>
      <c r="B10" s="61" t="s">
        <v>99</v>
      </c>
      <c r="C10" s="61" t="s">
        <v>82</v>
      </c>
      <c r="D10" s="127" t="s">
        <v>83</v>
      </c>
      <c r="E10" s="127"/>
      <c r="F10" s="61" t="s">
        <v>84</v>
      </c>
      <c r="G10" s="61" t="s">
        <v>85</v>
      </c>
      <c r="H10" s="62" t="s">
        <v>86</v>
      </c>
    </row>
    <row r="11" spans="1:8" s="64" customFormat="1" ht="12.75">
      <c r="A11" s="63">
        <v>1</v>
      </c>
      <c r="B11" s="63">
        <v>2</v>
      </c>
      <c r="C11" s="63">
        <v>3</v>
      </c>
      <c r="D11" s="125">
        <v>4</v>
      </c>
      <c r="E11" s="125"/>
      <c r="F11" s="63">
        <v>5</v>
      </c>
      <c r="G11" s="63">
        <v>6</v>
      </c>
      <c r="H11" s="63">
        <v>7</v>
      </c>
    </row>
    <row r="12" spans="1:8" s="71" customFormat="1" ht="25.5">
      <c r="A12" s="50" t="s">
        <v>133</v>
      </c>
      <c r="B12" s="50" t="s">
        <v>134</v>
      </c>
      <c r="C12" s="50">
        <v>2210</v>
      </c>
      <c r="D12" s="67">
        <v>420</v>
      </c>
      <c r="E12" s="68" t="str">
        <f aca="true" t="shared" si="0" ref="E12:E43">SUMINWORDS(D12,"грн.","коп.")</f>
        <v>Чотириста двадцять грн. 0 коп.</v>
      </c>
      <c r="F12" s="69" t="s">
        <v>88</v>
      </c>
      <c r="G12" s="70" t="s">
        <v>132</v>
      </c>
      <c r="H12" s="50"/>
    </row>
    <row r="13" spans="1:8" s="71" customFormat="1" ht="63.75">
      <c r="A13" s="50" t="s">
        <v>151</v>
      </c>
      <c r="B13" s="50" t="s">
        <v>152</v>
      </c>
      <c r="C13" s="50">
        <v>2210</v>
      </c>
      <c r="D13" s="67">
        <f>2275+5250</f>
        <v>7525</v>
      </c>
      <c r="E13" s="68" t="str">
        <f t="shared" si="0"/>
        <v>Сім тисяч п'ятсот двадцять п'ять грн. 0 коп.</v>
      </c>
      <c r="F13" s="69" t="s">
        <v>88</v>
      </c>
      <c r="G13" s="70" t="s">
        <v>153</v>
      </c>
      <c r="H13" s="50" t="s">
        <v>166</v>
      </c>
    </row>
    <row r="14" spans="1:8" s="71" customFormat="1" ht="25.5">
      <c r="A14" s="50" t="s">
        <v>139</v>
      </c>
      <c r="B14" s="50" t="s">
        <v>140</v>
      </c>
      <c r="C14" s="50">
        <v>2210</v>
      </c>
      <c r="D14" s="67">
        <v>336</v>
      </c>
      <c r="E14" s="68" t="str">
        <f t="shared" si="0"/>
        <v>Триста тридцять шість грн. 0 коп.</v>
      </c>
      <c r="F14" s="69" t="s">
        <v>88</v>
      </c>
      <c r="G14" s="70" t="s">
        <v>138</v>
      </c>
      <c r="H14" s="50"/>
    </row>
    <row r="15" spans="1:8" s="71" customFormat="1" ht="51">
      <c r="A15" s="50" t="s">
        <v>159</v>
      </c>
      <c r="B15" s="50" t="s">
        <v>160</v>
      </c>
      <c r="C15" s="50">
        <v>2210</v>
      </c>
      <c r="D15" s="67">
        <v>31.44</v>
      </c>
      <c r="E15" s="68" t="str">
        <f t="shared" si="0"/>
        <v>Тридцять одна грн. 44 коп.</v>
      </c>
      <c r="F15" s="69" t="s">
        <v>88</v>
      </c>
      <c r="G15" s="70" t="s">
        <v>161</v>
      </c>
      <c r="H15" s="50"/>
    </row>
    <row r="16" spans="1:8" s="71" customFormat="1" ht="24">
      <c r="A16" s="50" t="s">
        <v>1</v>
      </c>
      <c r="B16" s="50" t="s">
        <v>2</v>
      </c>
      <c r="C16" s="50">
        <v>2210</v>
      </c>
      <c r="D16" s="67">
        <f>256+79</f>
        <v>335</v>
      </c>
      <c r="E16" s="68" t="str">
        <f t="shared" si="0"/>
        <v>Триста тридцять п'ять грн. 0 коп.</v>
      </c>
      <c r="F16" s="69" t="s">
        <v>88</v>
      </c>
      <c r="G16" s="70" t="s">
        <v>3</v>
      </c>
      <c r="H16" s="50"/>
    </row>
    <row r="17" spans="1:8" s="71" customFormat="1" ht="63.75">
      <c r="A17" s="50" t="s">
        <v>4</v>
      </c>
      <c r="B17" s="50" t="s">
        <v>87</v>
      </c>
      <c r="C17" s="50">
        <v>2210</v>
      </c>
      <c r="D17" s="67">
        <f>1320-420-164.5-336-174.04+1530</f>
        <v>1755.46</v>
      </c>
      <c r="E17" s="68" t="str">
        <f t="shared" si="0"/>
        <v>Одна тисячa сімсот п'ятдесят п'ять грн. 46 коп.</v>
      </c>
      <c r="F17" s="69" t="s">
        <v>88</v>
      </c>
      <c r="G17" s="70" t="s">
        <v>3</v>
      </c>
      <c r="H17" s="50" t="s">
        <v>167</v>
      </c>
    </row>
    <row r="18" spans="1:8" s="71" customFormat="1" ht="25.5" customHeight="1">
      <c r="A18" s="50" t="s">
        <v>146</v>
      </c>
      <c r="B18" s="50" t="s">
        <v>147</v>
      </c>
      <c r="C18" s="50">
        <v>2210</v>
      </c>
      <c r="D18" s="67">
        <v>66.8</v>
      </c>
      <c r="E18" s="68" t="str">
        <f t="shared" si="0"/>
        <v>Шістдесят шість грн. 80 коп.</v>
      </c>
      <c r="F18" s="69" t="s">
        <v>88</v>
      </c>
      <c r="G18" s="70" t="s">
        <v>148</v>
      </c>
      <c r="H18" s="50"/>
    </row>
    <row r="19" spans="1:8" s="71" customFormat="1" ht="25.5">
      <c r="A19" s="50" t="s">
        <v>141</v>
      </c>
      <c r="B19" s="50" t="s">
        <v>142</v>
      </c>
      <c r="C19" s="50">
        <v>2210</v>
      </c>
      <c r="D19" s="67">
        <v>75</v>
      </c>
      <c r="E19" s="68" t="str">
        <f t="shared" si="0"/>
        <v>Сімдесят п'ять грн. 0 коп.</v>
      </c>
      <c r="F19" s="69" t="s">
        <v>88</v>
      </c>
      <c r="G19" s="70" t="s">
        <v>143</v>
      </c>
      <c r="H19" s="50"/>
    </row>
    <row r="20" spans="1:8" s="71" customFormat="1" ht="38.25">
      <c r="A20" s="50" t="s">
        <v>101</v>
      </c>
      <c r="B20" s="50" t="s">
        <v>89</v>
      </c>
      <c r="C20" s="50">
        <v>2210</v>
      </c>
      <c r="D20" s="67">
        <f>108-57+93.54</f>
        <v>144.54000000000002</v>
      </c>
      <c r="E20" s="68" t="str">
        <f t="shared" si="0"/>
        <v>Сто сорок чотири грн. 54 коп.</v>
      </c>
      <c r="F20" s="69" t="s">
        <v>88</v>
      </c>
      <c r="G20" s="70" t="s">
        <v>3</v>
      </c>
      <c r="H20" s="50"/>
    </row>
    <row r="21" spans="1:8" s="71" customFormat="1" ht="25.5">
      <c r="A21" s="50" t="s">
        <v>130</v>
      </c>
      <c r="B21" s="50" t="s">
        <v>131</v>
      </c>
      <c r="C21" s="50">
        <v>2210</v>
      </c>
      <c r="D21" s="67">
        <v>57</v>
      </c>
      <c r="E21" s="68" t="str">
        <f t="shared" si="0"/>
        <v>П'ятдесят сім грн. 0 коп.</v>
      </c>
      <c r="F21" s="69" t="s">
        <v>88</v>
      </c>
      <c r="G21" s="70" t="s">
        <v>132</v>
      </c>
      <c r="H21" s="50"/>
    </row>
    <row r="22" spans="1:8" s="71" customFormat="1" ht="26.25" customHeight="1">
      <c r="A22" s="50" t="s">
        <v>149</v>
      </c>
      <c r="B22" s="50" t="s">
        <v>150</v>
      </c>
      <c r="C22" s="50">
        <v>2210</v>
      </c>
      <c r="D22" s="67">
        <v>50.69</v>
      </c>
      <c r="E22" s="68" t="str">
        <f t="shared" si="0"/>
        <v>П'ятдесят грн. 69 коп.</v>
      </c>
      <c r="F22" s="69" t="s">
        <v>88</v>
      </c>
      <c r="G22" s="70" t="s">
        <v>148</v>
      </c>
      <c r="H22" s="50"/>
    </row>
    <row r="23" spans="1:8" s="71" customFormat="1" ht="25.5">
      <c r="A23" s="50" t="s">
        <v>102</v>
      </c>
      <c r="B23" s="50" t="s">
        <v>100</v>
      </c>
      <c r="C23" s="50">
        <v>2210</v>
      </c>
      <c r="D23" s="67">
        <f>316-211.03</f>
        <v>104.97</v>
      </c>
      <c r="E23" s="68" t="str">
        <f t="shared" si="0"/>
        <v>Сто чотири грн. 97 коп.</v>
      </c>
      <c r="F23" s="69" t="s">
        <v>88</v>
      </c>
      <c r="G23" s="70" t="s">
        <v>3</v>
      </c>
      <c r="H23" s="50"/>
    </row>
    <row r="24" spans="1:8" s="71" customFormat="1" ht="25.5">
      <c r="A24" s="50" t="s">
        <v>144</v>
      </c>
      <c r="B24" s="50" t="s">
        <v>145</v>
      </c>
      <c r="C24" s="50">
        <v>2210</v>
      </c>
      <c r="D24" s="67">
        <f>164.5+20.04</f>
        <v>184.54</v>
      </c>
      <c r="E24" s="68" t="str">
        <f t="shared" si="0"/>
        <v>Сто вісімдесят чотири грн. 54 коп.</v>
      </c>
      <c r="F24" s="69" t="s">
        <v>88</v>
      </c>
      <c r="G24" s="70" t="s">
        <v>132</v>
      </c>
      <c r="H24" s="50"/>
    </row>
    <row r="25" spans="1:8" s="71" customFormat="1" ht="65.25" customHeight="1">
      <c r="A25" s="50" t="s">
        <v>5</v>
      </c>
      <c r="B25" s="72" t="s">
        <v>6</v>
      </c>
      <c r="C25" s="50">
        <v>2240</v>
      </c>
      <c r="D25" s="67">
        <f>540+2008+1900</f>
        <v>4448</v>
      </c>
      <c r="E25" s="68" t="str">
        <f t="shared" si="0"/>
        <v>Чотири тисячі чотириста сорок вісім грн. 0 коп.</v>
      </c>
      <c r="F25" s="69" t="s">
        <v>88</v>
      </c>
      <c r="G25" s="70" t="s">
        <v>3</v>
      </c>
      <c r="H25" s="50" t="s">
        <v>168</v>
      </c>
    </row>
    <row r="26" spans="1:8" s="71" customFormat="1" ht="72">
      <c r="A26" s="73" t="s">
        <v>164</v>
      </c>
      <c r="B26" s="72" t="s">
        <v>7</v>
      </c>
      <c r="C26" s="50">
        <v>2240</v>
      </c>
      <c r="D26" s="67">
        <f>8000+16000+400</f>
        <v>24400</v>
      </c>
      <c r="E26" s="68" t="str">
        <f t="shared" si="0"/>
        <v>Двадцять чотири тисячі чотириста грн. 0 коп.</v>
      </c>
      <c r="F26" s="69" t="s">
        <v>88</v>
      </c>
      <c r="G26" s="70" t="s">
        <v>3</v>
      </c>
      <c r="H26" s="50" t="s">
        <v>165</v>
      </c>
    </row>
    <row r="27" spans="1:8" s="71" customFormat="1" ht="48">
      <c r="A27" s="73" t="s">
        <v>103</v>
      </c>
      <c r="B27" s="50" t="s">
        <v>10</v>
      </c>
      <c r="C27" s="50">
        <v>2240</v>
      </c>
      <c r="D27" s="67">
        <f>8640+12960</f>
        <v>21600</v>
      </c>
      <c r="E27" s="68" t="str">
        <f t="shared" si="0"/>
        <v>Двадцять одна тисячa шістсот грн. 0 коп.</v>
      </c>
      <c r="F27" s="69" t="s">
        <v>88</v>
      </c>
      <c r="G27" s="70" t="s">
        <v>3</v>
      </c>
      <c r="H27" s="69"/>
    </row>
    <row r="28" spans="1:8" s="71" customFormat="1" ht="51">
      <c r="A28" s="73" t="s">
        <v>154</v>
      </c>
      <c r="B28" s="50" t="s">
        <v>157</v>
      </c>
      <c r="C28" s="50">
        <v>2240</v>
      </c>
      <c r="D28" s="67">
        <f>4000-29.58</f>
        <v>3970.42</v>
      </c>
      <c r="E28" s="68" t="str">
        <f t="shared" si="0"/>
        <v>Три тисячі дев'ятсот сімдесят грн. 42 коп.</v>
      </c>
      <c r="F28" s="69" t="s">
        <v>88</v>
      </c>
      <c r="G28" s="70" t="s">
        <v>153</v>
      </c>
      <c r="H28" s="69"/>
    </row>
    <row r="29" spans="1:8" s="71" customFormat="1" ht="51">
      <c r="A29" s="50" t="s">
        <v>8</v>
      </c>
      <c r="B29" s="50" t="s">
        <v>9</v>
      </c>
      <c r="C29" s="50">
        <v>2240</v>
      </c>
      <c r="D29" s="67">
        <f>460.8+45</f>
        <v>505.8</v>
      </c>
      <c r="E29" s="68" t="str">
        <f t="shared" si="0"/>
        <v>П'ятсот п'ять грн. 80 коп.</v>
      </c>
      <c r="F29" s="69" t="s">
        <v>88</v>
      </c>
      <c r="G29" s="70" t="s">
        <v>3</v>
      </c>
      <c r="H29" s="50"/>
    </row>
    <row r="30" spans="1:8" s="71" customFormat="1" ht="76.5">
      <c r="A30" s="50" t="s">
        <v>108</v>
      </c>
      <c r="B30" s="50" t="s">
        <v>11</v>
      </c>
      <c r="C30" s="50">
        <v>2240</v>
      </c>
      <c r="D30" s="67">
        <f>7763.7+739.8+2155.58+48+672+196.42</f>
        <v>11575.5</v>
      </c>
      <c r="E30" s="68" t="str">
        <f t="shared" si="0"/>
        <v>Одинадцять тисяч п'ятсот сімдесят п'ять грн. 50 коп.</v>
      </c>
      <c r="F30" s="69" t="s">
        <v>88</v>
      </c>
      <c r="G30" s="70" t="s">
        <v>3</v>
      </c>
      <c r="H30" s="50" t="s">
        <v>163</v>
      </c>
    </row>
    <row r="31" spans="1:8" s="71" customFormat="1" ht="76.5">
      <c r="A31" s="50" t="s">
        <v>162</v>
      </c>
      <c r="B31" s="50" t="s">
        <v>137</v>
      </c>
      <c r="C31" s="50">
        <v>2240</v>
      </c>
      <c r="D31" s="67">
        <f>1040+2500</f>
        <v>3540</v>
      </c>
      <c r="E31" s="68" t="str">
        <f t="shared" si="0"/>
        <v>Три тисячі п'ятсот сорок грн. 0 коп.</v>
      </c>
      <c r="F31" s="69" t="s">
        <v>88</v>
      </c>
      <c r="G31" s="70" t="s">
        <v>138</v>
      </c>
      <c r="H31" s="50" t="s">
        <v>169</v>
      </c>
    </row>
    <row r="32" spans="1:8" s="71" customFormat="1" ht="25.5">
      <c r="A32" s="50" t="s">
        <v>155</v>
      </c>
      <c r="B32" s="50" t="s">
        <v>156</v>
      </c>
      <c r="C32" s="50">
        <v>2240</v>
      </c>
      <c r="D32" s="67">
        <f>175+29.58</f>
        <v>204.57999999999998</v>
      </c>
      <c r="E32" s="68" t="str">
        <f t="shared" si="0"/>
        <v>Двісті чотири грн. 58 коп.</v>
      </c>
      <c r="F32" s="69" t="s">
        <v>88</v>
      </c>
      <c r="G32" s="70" t="s">
        <v>153</v>
      </c>
      <c r="H32" s="50"/>
    </row>
    <row r="33" spans="1:8" s="71" customFormat="1" ht="63.75">
      <c r="A33" s="50" t="s">
        <v>109</v>
      </c>
      <c r="B33" s="50" t="s">
        <v>110</v>
      </c>
      <c r="C33" s="50">
        <v>2240</v>
      </c>
      <c r="D33" s="67">
        <v>10800</v>
      </c>
      <c r="E33" s="68" t="str">
        <f t="shared" si="0"/>
        <v>Десять тисяч вісімсот грн. 0 коп.</v>
      </c>
      <c r="F33" s="69" t="s">
        <v>88</v>
      </c>
      <c r="G33" s="70" t="s">
        <v>3</v>
      </c>
      <c r="H33" s="50"/>
    </row>
    <row r="34" spans="1:8" s="71" customFormat="1" ht="29.25" customHeight="1">
      <c r="A34" s="50" t="s">
        <v>111</v>
      </c>
      <c r="B34" s="72" t="s">
        <v>112</v>
      </c>
      <c r="C34" s="50">
        <v>2240</v>
      </c>
      <c r="D34" s="67">
        <v>3600</v>
      </c>
      <c r="E34" s="68" t="str">
        <f t="shared" si="0"/>
        <v>Три тисячі шістсот грн. 0 коп.</v>
      </c>
      <c r="F34" s="69" t="s">
        <v>88</v>
      </c>
      <c r="G34" s="70" t="s">
        <v>3</v>
      </c>
      <c r="H34" s="50"/>
    </row>
    <row r="35" spans="1:8" s="71" customFormat="1" ht="90" customHeight="1">
      <c r="A35" s="50" t="s">
        <v>113</v>
      </c>
      <c r="B35" s="72" t="s">
        <v>90</v>
      </c>
      <c r="C35" s="50">
        <v>2240</v>
      </c>
      <c r="D35" s="67">
        <f>2000+8000+16000+4000</f>
        <v>30000</v>
      </c>
      <c r="E35" s="68" t="str">
        <f t="shared" si="0"/>
        <v>Тридцять тисяч грн. 0 коп.</v>
      </c>
      <c r="F35" s="69" t="s">
        <v>88</v>
      </c>
      <c r="G35" s="70" t="s">
        <v>3</v>
      </c>
      <c r="H35" s="73"/>
    </row>
    <row r="36" spans="1:8" s="71" customFormat="1" ht="68.25">
      <c r="A36" s="50" t="s">
        <v>114</v>
      </c>
      <c r="B36" s="50" t="s">
        <v>116</v>
      </c>
      <c r="C36" s="50">
        <v>2271</v>
      </c>
      <c r="D36" s="67">
        <v>39660</v>
      </c>
      <c r="E36" s="68" t="str">
        <f t="shared" si="0"/>
        <v>Тридцять дев'ять тисяч шістсот шістдесят грн. 0 коп.</v>
      </c>
      <c r="F36" s="69" t="s">
        <v>88</v>
      </c>
      <c r="G36" s="70" t="s">
        <v>3</v>
      </c>
      <c r="H36" s="74" t="s">
        <v>115</v>
      </c>
    </row>
    <row r="37" spans="1:8" s="71" customFormat="1" ht="25.5">
      <c r="A37" s="50" t="s">
        <v>118</v>
      </c>
      <c r="B37" s="50" t="s">
        <v>117</v>
      </c>
      <c r="C37" s="50">
        <v>2272</v>
      </c>
      <c r="D37" s="67">
        <v>3920</v>
      </c>
      <c r="E37" s="68" t="str">
        <f t="shared" si="0"/>
        <v>Три тисячі дев'ятсот двадцять грн. 0 коп.</v>
      </c>
      <c r="F37" s="69" t="s">
        <v>88</v>
      </c>
      <c r="G37" s="70" t="s">
        <v>3</v>
      </c>
      <c r="H37" s="50"/>
    </row>
    <row r="38" spans="1:8" s="71" customFormat="1" ht="29.25" customHeight="1">
      <c r="A38" s="50" t="s">
        <v>120</v>
      </c>
      <c r="B38" s="50" t="s">
        <v>119</v>
      </c>
      <c r="C38" s="50">
        <v>2272</v>
      </c>
      <c r="D38" s="67">
        <v>3380</v>
      </c>
      <c r="E38" s="68" t="str">
        <f t="shared" si="0"/>
        <v>Три тисячі триста вісімдесят грн. 0 коп.</v>
      </c>
      <c r="F38" s="69" t="s">
        <v>88</v>
      </c>
      <c r="G38" s="70" t="s">
        <v>3</v>
      </c>
      <c r="H38" s="50"/>
    </row>
    <row r="39" spans="1:8" s="71" customFormat="1" ht="33" customHeight="1">
      <c r="A39" s="50" t="s">
        <v>128</v>
      </c>
      <c r="B39" s="50" t="s">
        <v>121</v>
      </c>
      <c r="C39" s="50">
        <v>2273</v>
      </c>
      <c r="D39" s="67">
        <v>198070</v>
      </c>
      <c r="E39" s="68" t="str">
        <f t="shared" si="0"/>
        <v>Сто дев'яносто вісім тисяч сімдесят грн. 0 коп.</v>
      </c>
      <c r="F39" s="69" t="s">
        <v>126</v>
      </c>
      <c r="G39" s="70" t="s">
        <v>3</v>
      </c>
      <c r="H39" s="69"/>
    </row>
    <row r="40" spans="1:8" s="71" customFormat="1" ht="55.5" customHeight="1">
      <c r="A40" s="50" t="s">
        <v>127</v>
      </c>
      <c r="B40" s="50" t="s">
        <v>122</v>
      </c>
      <c r="C40" s="50">
        <v>2273</v>
      </c>
      <c r="D40" s="67">
        <v>0</v>
      </c>
      <c r="E40" s="68" t="str">
        <f t="shared" si="0"/>
        <v>Нуль грн. 0 коп.</v>
      </c>
      <c r="F40" s="69" t="s">
        <v>88</v>
      </c>
      <c r="G40" s="70" t="s">
        <v>3</v>
      </c>
      <c r="H40" s="69"/>
    </row>
    <row r="41" spans="1:8" s="71" customFormat="1" ht="67.5" customHeight="1">
      <c r="A41" s="50" t="s">
        <v>135</v>
      </c>
      <c r="B41" s="50" t="s">
        <v>136</v>
      </c>
      <c r="C41" s="50">
        <v>2275</v>
      </c>
      <c r="D41" s="67">
        <v>2494.56</v>
      </c>
      <c r="E41" s="68" t="str">
        <f t="shared" si="0"/>
        <v>Дві тисячі чотириста дев'яносто чотири грн. 56 коп.</v>
      </c>
      <c r="F41" s="69" t="s">
        <v>88</v>
      </c>
      <c r="G41" s="70" t="s">
        <v>3</v>
      </c>
      <c r="H41" s="50"/>
    </row>
    <row r="42" spans="1:8" s="71" customFormat="1" ht="54" customHeight="1">
      <c r="A42" s="50" t="s">
        <v>124</v>
      </c>
      <c r="B42" s="50" t="s">
        <v>123</v>
      </c>
      <c r="C42" s="50">
        <v>2282</v>
      </c>
      <c r="D42" s="67">
        <v>4300</v>
      </c>
      <c r="E42" s="68" t="str">
        <f t="shared" si="0"/>
        <v>Чотири тисячі триста грн. 0 коп.</v>
      </c>
      <c r="F42" s="69" t="s">
        <v>88</v>
      </c>
      <c r="G42" s="70" t="s">
        <v>3</v>
      </c>
      <c r="H42" s="50"/>
    </row>
    <row r="43" spans="1:8" s="71" customFormat="1" ht="72.75" customHeight="1">
      <c r="A43" s="50" t="s">
        <v>125</v>
      </c>
      <c r="B43" s="50" t="s">
        <v>91</v>
      </c>
      <c r="C43" s="50">
        <v>3110</v>
      </c>
      <c r="D43" s="67">
        <v>23000</v>
      </c>
      <c r="E43" s="68" t="str">
        <f t="shared" si="0"/>
        <v>Двадцять три тисячі грн. 0 коп.</v>
      </c>
      <c r="F43" s="69" t="s">
        <v>104</v>
      </c>
      <c r="G43" s="70" t="s">
        <v>3</v>
      </c>
      <c r="H43" s="50"/>
    </row>
    <row r="44" spans="1:4" s="49" customFormat="1" ht="39" customHeight="1">
      <c r="A44" s="65"/>
      <c r="D44" s="66"/>
    </row>
    <row r="45" spans="1:8" s="54" customFormat="1" ht="26.25" customHeight="1">
      <c r="A45" s="124" t="s">
        <v>105</v>
      </c>
      <c r="B45" s="124"/>
      <c r="C45" s="51"/>
      <c r="D45" s="52"/>
      <c r="E45" s="52"/>
      <c r="F45" s="123" t="s">
        <v>106</v>
      </c>
      <c r="G45" s="123"/>
      <c r="H45" s="123"/>
    </row>
    <row r="46" spans="1:8" s="54" customFormat="1" ht="10.5" customHeight="1" hidden="1">
      <c r="A46" s="52"/>
      <c r="B46" s="52"/>
      <c r="C46" s="51"/>
      <c r="D46" s="52"/>
      <c r="E46" s="51"/>
      <c r="F46" s="55"/>
      <c r="G46" s="55"/>
      <c r="H46" s="55"/>
    </row>
    <row r="47" spans="1:8" s="54" customFormat="1" ht="14.25" customHeight="1" hidden="1">
      <c r="A47" s="124" t="s">
        <v>92</v>
      </c>
      <c r="B47" s="124"/>
      <c r="C47" s="51"/>
      <c r="D47" s="52"/>
      <c r="E47" s="52"/>
      <c r="F47" s="123" t="s">
        <v>93</v>
      </c>
      <c r="G47" s="123"/>
      <c r="H47" s="123"/>
    </row>
    <row r="48" spans="1:8" s="54" customFormat="1" ht="5.25" customHeight="1" hidden="1">
      <c r="A48" s="52"/>
      <c r="B48" s="52"/>
      <c r="C48" s="51"/>
      <c r="D48" s="52"/>
      <c r="E48" s="52"/>
      <c r="F48" s="53"/>
      <c r="G48" s="55"/>
      <c r="H48" s="55"/>
    </row>
    <row r="49" spans="1:8" s="54" customFormat="1" ht="15.75" customHeight="1" hidden="1">
      <c r="A49" s="56"/>
      <c r="B49" s="56"/>
      <c r="C49" s="57"/>
      <c r="D49" s="52"/>
      <c r="E49" s="52"/>
      <c r="F49" s="123" t="s">
        <v>94</v>
      </c>
      <c r="G49" s="123"/>
      <c r="H49" s="123"/>
    </row>
    <row r="50" spans="1:8" s="54" customFormat="1" ht="5.25" customHeight="1" hidden="1">
      <c r="A50" s="52"/>
      <c r="B50" s="52"/>
      <c r="C50" s="51"/>
      <c r="D50" s="52"/>
      <c r="E50" s="52"/>
      <c r="F50" s="53"/>
      <c r="G50" s="55"/>
      <c r="H50" s="55"/>
    </row>
    <row r="51" spans="1:8" s="54" customFormat="1" ht="13.5" customHeight="1" hidden="1">
      <c r="A51" s="56"/>
      <c r="B51" s="56"/>
      <c r="C51" s="57"/>
      <c r="D51" s="52"/>
      <c r="E51" s="52"/>
      <c r="F51" s="123" t="s">
        <v>95</v>
      </c>
      <c r="G51" s="123"/>
      <c r="H51" s="123"/>
    </row>
    <row r="52" spans="1:8" s="54" customFormat="1" ht="4.5" customHeight="1" hidden="1">
      <c r="A52" s="56"/>
      <c r="B52" s="56"/>
      <c r="C52" s="57"/>
      <c r="D52" s="58"/>
      <c r="E52" s="58"/>
      <c r="F52" s="53"/>
      <c r="G52" s="55"/>
      <c r="H52" s="55"/>
    </row>
    <row r="53" spans="1:8" s="54" customFormat="1" ht="12.75" customHeight="1" hidden="1">
      <c r="A53" s="59"/>
      <c r="B53" s="56"/>
      <c r="C53" s="57"/>
      <c r="D53" s="52"/>
      <c r="E53" s="52"/>
      <c r="F53" s="123" t="s">
        <v>96</v>
      </c>
      <c r="G53" s="123"/>
      <c r="H53" s="123"/>
    </row>
    <row r="54" spans="1:8" s="54" customFormat="1" ht="15.75" customHeight="1">
      <c r="A54" s="52"/>
      <c r="B54" s="52"/>
      <c r="C54" s="52"/>
      <c r="D54" s="52"/>
      <c r="E54" s="52"/>
      <c r="F54" s="53"/>
      <c r="G54" s="55"/>
      <c r="H54" s="55"/>
    </row>
    <row r="55" spans="1:8" s="54" customFormat="1" ht="21.75" customHeight="1">
      <c r="A55" s="124" t="s">
        <v>97</v>
      </c>
      <c r="B55" s="124"/>
      <c r="C55" s="52" t="s">
        <v>98</v>
      </c>
      <c r="D55" s="52"/>
      <c r="E55" s="52"/>
      <c r="F55" s="123" t="s">
        <v>107</v>
      </c>
      <c r="G55" s="123"/>
      <c r="H55" s="123"/>
    </row>
    <row r="56" spans="1:5" s="54" customFormat="1" ht="15.75">
      <c r="A56" s="56"/>
      <c r="B56" s="56"/>
      <c r="C56" s="57"/>
      <c r="D56" s="56"/>
      <c r="E56" s="56"/>
    </row>
    <row r="57" s="54" customFormat="1" ht="15"/>
    <row r="58" s="54" customFormat="1" ht="1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  <row r="94" s="49" customFormat="1" ht="12.75"/>
    <row r="95" s="49" customFormat="1" ht="12.75"/>
    <row r="96" s="49" customFormat="1" ht="12.75"/>
    <row r="97" s="49" customFormat="1" ht="12.75"/>
    <row r="98" s="49" customFormat="1" ht="12.75"/>
    <row r="99" s="49" customFormat="1" ht="12.75"/>
    <row r="100" s="49" customFormat="1" ht="12.75"/>
    <row r="101" s="49" customFormat="1" ht="12.75"/>
    <row r="102" s="49" customFormat="1" ht="12.75"/>
    <row r="103" s="49" customFormat="1" ht="12.75"/>
    <row r="104" s="49" customFormat="1" ht="12.75"/>
    <row r="105" s="49" customFormat="1" ht="12.75"/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  <row r="112" s="49" customFormat="1" ht="12.75"/>
    <row r="113" s="49" customFormat="1" ht="12.75"/>
    <row r="114" s="49" customFormat="1" ht="12.75"/>
    <row r="115" s="49" customFormat="1" ht="12.75"/>
    <row r="116" s="49" customFormat="1" ht="12.75"/>
    <row r="117" s="49" customFormat="1" ht="12.75"/>
    <row r="118" s="49" customFormat="1" ht="12.75"/>
    <row r="119" s="49" customFormat="1" ht="12.75"/>
    <row r="120" s="49" customFormat="1" ht="12.75"/>
    <row r="121" s="49" customFormat="1" ht="12.75"/>
    <row r="122" s="49" customFormat="1" ht="12.75"/>
    <row r="123" s="49" customFormat="1" ht="12.75"/>
    <row r="124" s="49" customFormat="1" ht="12.75"/>
    <row r="125" s="49" customFormat="1" ht="12.75"/>
    <row r="126" s="49" customFormat="1" ht="12.75"/>
    <row r="127" s="49" customFormat="1" ht="12.75"/>
    <row r="128" s="49" customFormat="1" ht="12.75"/>
    <row r="129" s="49" customFormat="1" ht="12.75"/>
    <row r="130" s="49" customFormat="1" ht="12.75"/>
    <row r="131" s="49" customFormat="1" ht="12.75"/>
    <row r="132" s="49" customFormat="1" ht="12.75"/>
    <row r="133" s="49" customFormat="1" ht="12.75"/>
    <row r="134" s="49" customFormat="1" ht="12.75"/>
    <row r="135" s="49" customFormat="1" ht="12.75"/>
    <row r="136" s="49" customFormat="1" ht="12.75"/>
    <row r="137" s="49" customFormat="1" ht="12.75"/>
    <row r="138" s="49" customFormat="1" ht="12.75"/>
    <row r="139" s="49" customFormat="1" ht="12.75"/>
    <row r="140" s="49" customFormat="1" ht="12.75"/>
    <row r="141" s="49" customFormat="1" ht="12.75"/>
  </sheetData>
  <mergeCells count="14">
    <mergeCell ref="F49:H49"/>
    <mergeCell ref="F51:H51"/>
    <mergeCell ref="F53:H53"/>
    <mergeCell ref="A55:B55"/>
    <mergeCell ref="F55:H55"/>
    <mergeCell ref="D11:E11"/>
    <mergeCell ref="A45:B45"/>
    <mergeCell ref="F45:H45"/>
    <mergeCell ref="A47:B47"/>
    <mergeCell ref="F47:H47"/>
    <mergeCell ref="B6:F6"/>
    <mergeCell ref="B7:F7"/>
    <mergeCell ref="B8:F8"/>
    <mergeCell ref="D10:E10"/>
  </mergeCells>
  <hyperlinks>
    <hyperlink ref="B34" r:id="rId1" display="http://dk21.dovidnyk.info/index.php?rozd=7241"/>
    <hyperlink ref="B25" r:id="rId2" display="http://dk21.dovidnyk.info/index.php?rozd=5031"/>
    <hyperlink ref="B35" r:id="rId3" display="http://dk21.dovidnyk.info/index.php?rozd=79711"/>
    <hyperlink ref="B26" r:id="rId4" display="http://dk21.dovidnyk.info/index.php?rozd=5031"/>
  </hyperlinks>
  <printOptions/>
  <pageMargins left="0.39" right="0.25" top="0.25" bottom="0.25" header="0.25" footer="0.25"/>
  <pageSetup horizontalDpi="600" verticalDpi="600" orientation="landscape" paperSize="9" scale="83" r:id="rId5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6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/>
      <c r="P3" s="20"/>
      <c r="Q3" s="19"/>
      <c r="R3" s="19" t="s">
        <v>29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36" t="s">
        <v>45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42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21.75" customHeight="1">
      <c r="A13" s="95" t="s">
        <v>19</v>
      </c>
      <c r="B13" s="96"/>
      <c r="C13" s="96"/>
      <c r="D13" s="88" t="s">
        <v>62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15.75">
      <c r="A15" s="94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70.5" customHeight="1">
      <c r="A16" s="115" t="s">
        <v>63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  <c r="O16" s="113" t="s">
        <v>41</v>
      </c>
      <c r="P16" s="113"/>
      <c r="Q16" s="113"/>
      <c r="R16" s="112">
        <v>1</v>
      </c>
      <c r="S16" s="112"/>
      <c r="T16" s="112"/>
      <c r="U16" s="110">
        <v>2913.16</v>
      </c>
      <c r="V16" s="110"/>
      <c r="W16" s="110"/>
      <c r="X16" s="110"/>
      <c r="Y16" s="17">
        <f aca="true" t="shared" si="0" ref="Y16:Y29">R16*U16</f>
        <v>2913.16</v>
      </c>
    </row>
    <row r="17" spans="1:25" ht="15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3"/>
      <c r="P17" s="113"/>
      <c r="Q17" s="113"/>
      <c r="R17" s="112"/>
      <c r="S17" s="112"/>
      <c r="T17" s="112"/>
      <c r="U17" s="110"/>
      <c r="V17" s="110"/>
      <c r="W17" s="110"/>
      <c r="X17" s="110"/>
      <c r="Y17" s="17">
        <f t="shared" si="0"/>
        <v>0</v>
      </c>
    </row>
    <row r="18" spans="1:25" ht="15.75">
      <c r="A18" s="114" t="s">
        <v>37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3"/>
      <c r="P18" s="113"/>
      <c r="Q18" s="113"/>
      <c r="R18" s="112"/>
      <c r="S18" s="112"/>
      <c r="T18" s="112"/>
      <c r="U18" s="110"/>
      <c r="V18" s="110"/>
      <c r="W18" s="110"/>
      <c r="X18" s="110"/>
      <c r="Y18" s="17">
        <f t="shared" si="0"/>
        <v>0</v>
      </c>
    </row>
    <row r="19" spans="1:25" ht="15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3"/>
      <c r="P19" s="113"/>
      <c r="Q19" s="113"/>
      <c r="R19" s="112"/>
      <c r="S19" s="112"/>
      <c r="T19" s="112"/>
      <c r="U19" s="110"/>
      <c r="V19" s="110"/>
      <c r="W19" s="110"/>
      <c r="X19" s="110"/>
      <c r="Y19" s="17">
        <f t="shared" si="0"/>
        <v>0</v>
      </c>
    </row>
    <row r="20" spans="1:25" ht="15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3"/>
      <c r="P20" s="113"/>
      <c r="Q20" s="113"/>
      <c r="R20" s="112"/>
      <c r="S20" s="112"/>
      <c r="T20" s="112"/>
      <c r="U20" s="110"/>
      <c r="V20" s="110"/>
      <c r="W20" s="110"/>
      <c r="X20" s="110"/>
      <c r="Y20" s="17">
        <f t="shared" si="0"/>
        <v>0</v>
      </c>
    </row>
    <row r="21" spans="1:25" ht="15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3"/>
      <c r="P21" s="113"/>
      <c r="Q21" s="113"/>
      <c r="R21" s="112"/>
      <c r="S21" s="112"/>
      <c r="T21" s="112"/>
      <c r="U21" s="110"/>
      <c r="V21" s="110"/>
      <c r="W21" s="110"/>
      <c r="X21" s="110"/>
      <c r="Y21" s="17">
        <f t="shared" si="0"/>
        <v>0</v>
      </c>
    </row>
    <row r="22" spans="1:25" ht="15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3"/>
      <c r="P22" s="113"/>
      <c r="Q22" s="113"/>
      <c r="R22" s="112"/>
      <c r="S22" s="112"/>
      <c r="T22" s="112"/>
      <c r="U22" s="110"/>
      <c r="V22" s="110"/>
      <c r="W22" s="110"/>
      <c r="X22" s="110"/>
      <c r="Y22" s="17">
        <f t="shared" si="0"/>
        <v>0</v>
      </c>
    </row>
    <row r="23" spans="1:25" ht="15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3"/>
      <c r="P23" s="113"/>
      <c r="Q23" s="113"/>
      <c r="R23" s="112"/>
      <c r="S23" s="112"/>
      <c r="T23" s="112"/>
      <c r="U23" s="110"/>
      <c r="V23" s="110"/>
      <c r="W23" s="110"/>
      <c r="X23" s="110"/>
      <c r="Y23" s="17">
        <f t="shared" si="0"/>
        <v>0</v>
      </c>
    </row>
    <row r="24" spans="1:25" ht="15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3"/>
      <c r="P24" s="113"/>
      <c r="Q24" s="113"/>
      <c r="R24" s="112"/>
      <c r="S24" s="112"/>
      <c r="T24" s="112"/>
      <c r="U24" s="110"/>
      <c r="V24" s="110"/>
      <c r="W24" s="110"/>
      <c r="X24" s="110"/>
      <c r="Y24" s="17">
        <f t="shared" si="0"/>
        <v>0</v>
      </c>
    </row>
    <row r="25" spans="1:25" ht="15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P25" s="113"/>
      <c r="Q25" s="113"/>
      <c r="R25" s="112"/>
      <c r="S25" s="112"/>
      <c r="T25" s="112"/>
      <c r="U25" s="110"/>
      <c r="V25" s="110"/>
      <c r="W25" s="110"/>
      <c r="X25" s="110"/>
      <c r="Y25" s="17">
        <f t="shared" si="0"/>
        <v>0</v>
      </c>
    </row>
    <row r="26" spans="1:25" ht="15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P26" s="113"/>
      <c r="Q26" s="113"/>
      <c r="R26" s="112"/>
      <c r="S26" s="112"/>
      <c r="T26" s="112"/>
      <c r="U26" s="110"/>
      <c r="V26" s="110"/>
      <c r="W26" s="110"/>
      <c r="X26" s="110"/>
      <c r="Y26" s="17">
        <f t="shared" si="0"/>
        <v>0</v>
      </c>
    </row>
    <row r="27" spans="1:25" ht="15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3"/>
      <c r="P27" s="113"/>
      <c r="Q27" s="113"/>
      <c r="R27" s="112"/>
      <c r="S27" s="112"/>
      <c r="T27" s="112"/>
      <c r="U27" s="110"/>
      <c r="V27" s="110"/>
      <c r="W27" s="110"/>
      <c r="X27" s="110"/>
      <c r="Y27" s="17">
        <f t="shared" si="0"/>
        <v>0</v>
      </c>
    </row>
    <row r="28" spans="1:25" ht="15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3"/>
      <c r="P28" s="113"/>
      <c r="Q28" s="113"/>
      <c r="R28" s="112"/>
      <c r="S28" s="112"/>
      <c r="T28" s="112"/>
      <c r="U28" s="110"/>
      <c r="V28" s="110"/>
      <c r="W28" s="110"/>
      <c r="X28" s="110"/>
      <c r="Y28" s="17">
        <f t="shared" si="0"/>
        <v>0</v>
      </c>
    </row>
    <row r="29" spans="1:25" ht="15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3"/>
      <c r="P29" s="113"/>
      <c r="Q29" s="113"/>
      <c r="R29" s="112"/>
      <c r="S29" s="112"/>
      <c r="T29" s="112"/>
      <c r="U29" s="110"/>
      <c r="V29" s="110"/>
      <c r="W29" s="110"/>
      <c r="X29" s="110"/>
      <c r="Y29" s="17">
        <f t="shared" si="0"/>
        <v>0</v>
      </c>
    </row>
    <row r="30" spans="1:25" ht="15.75">
      <c r="A30" s="104" t="s">
        <v>25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7">
        <f>SUM(Y16:Y29)</f>
        <v>2913.16</v>
      </c>
    </row>
    <row r="31" spans="1:25" ht="15.75">
      <c r="A31" s="104" t="s">
        <v>30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7" t="s">
        <v>31</v>
      </c>
    </row>
    <row r="32" spans="1:25" ht="15.75">
      <c r="A32" s="104" t="s">
        <v>28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7">
        <f>Y30</f>
        <v>2913.16</v>
      </c>
    </row>
    <row r="34" spans="1:25" ht="15.75">
      <c r="A34" s="1" t="s">
        <v>26</v>
      </c>
      <c r="J34" s="111" t="str">
        <f>SUMINWORDS(Y32,"грн.","коп.")</f>
        <v>Дві тисячі дев'ятсот тринадцять грн. 16 коп.</v>
      </c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5" ht="15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23"/>
      <c r="W35" s="102"/>
      <c r="X35" s="102"/>
      <c r="Y35" s="102"/>
    </row>
    <row r="36" ht="18.75" customHeight="1"/>
    <row r="37" spans="1:25" ht="15.75">
      <c r="A37" s="75" t="s">
        <v>27</v>
      </c>
      <c r="B37" s="75"/>
      <c r="C37" s="75"/>
      <c r="D37" s="75"/>
      <c r="E37" s="75"/>
      <c r="F37" s="75"/>
      <c r="G37" s="24"/>
      <c r="H37" s="24"/>
      <c r="I37" s="24"/>
      <c r="J37" s="24"/>
      <c r="K37" s="24"/>
      <c r="L37" s="75" t="s">
        <v>36</v>
      </c>
      <c r="M37" s="75"/>
      <c r="N37" s="75"/>
      <c r="O37" s="75"/>
      <c r="P37" s="75"/>
      <c r="Q37" s="75"/>
      <c r="R37" s="75"/>
      <c r="S37" s="75"/>
      <c r="T37" s="75"/>
      <c r="U37" s="24"/>
      <c r="V37" s="24"/>
      <c r="W37" s="24"/>
      <c r="X37" s="24"/>
      <c r="Y37" s="24"/>
    </row>
  </sheetData>
  <sheetProtection/>
  <mergeCells count="78"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O17:Q17"/>
    <mergeCell ref="R17:T17"/>
    <mergeCell ref="R23:T23"/>
    <mergeCell ref="O20:Q20"/>
    <mergeCell ref="O22:Q22"/>
    <mergeCell ref="O23:Q23"/>
    <mergeCell ref="O19:Q19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29:N29"/>
    <mergeCell ref="R27:T27"/>
    <mergeCell ref="A27:N27"/>
    <mergeCell ref="R26:T26"/>
    <mergeCell ref="R28:T28"/>
    <mergeCell ref="O29:Q29"/>
    <mergeCell ref="O27:Q27"/>
    <mergeCell ref="R29:T29"/>
    <mergeCell ref="U29:X29"/>
    <mergeCell ref="W35:Y35"/>
    <mergeCell ref="A35:U35"/>
    <mergeCell ref="A30:X30"/>
    <mergeCell ref="J34:Y34"/>
    <mergeCell ref="A32:X32"/>
    <mergeCell ref="A31:X31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5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/>
      <c r="P3" s="20"/>
      <c r="Q3" s="19"/>
      <c r="R3" s="19" t="s">
        <v>29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36" t="s">
        <v>45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42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95" t="s">
        <v>19</v>
      </c>
      <c r="B13" s="96"/>
      <c r="C13" s="96"/>
      <c r="D13" s="88" t="s">
        <v>60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15.75">
      <c r="A15" s="94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54.75" customHeight="1">
      <c r="A16" s="115" t="s">
        <v>61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  <c r="O16" s="113" t="s">
        <v>41</v>
      </c>
      <c r="P16" s="113"/>
      <c r="Q16" s="113"/>
      <c r="R16" s="112">
        <v>1</v>
      </c>
      <c r="S16" s="112"/>
      <c r="T16" s="112"/>
      <c r="U16" s="110">
        <v>1069.81</v>
      </c>
      <c r="V16" s="110"/>
      <c r="W16" s="110"/>
      <c r="X16" s="110"/>
      <c r="Y16" s="17">
        <f aca="true" t="shared" si="0" ref="Y16:Y29">R16*U16</f>
        <v>1069.81</v>
      </c>
    </row>
    <row r="17" spans="1:25" ht="15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3"/>
      <c r="P17" s="113"/>
      <c r="Q17" s="113"/>
      <c r="R17" s="112"/>
      <c r="S17" s="112"/>
      <c r="T17" s="112"/>
      <c r="U17" s="110"/>
      <c r="V17" s="110"/>
      <c r="W17" s="110"/>
      <c r="X17" s="110"/>
      <c r="Y17" s="17">
        <f t="shared" si="0"/>
        <v>0</v>
      </c>
    </row>
    <row r="18" spans="1:25" ht="15.75">
      <c r="A18" s="114" t="s">
        <v>37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3"/>
      <c r="P18" s="113"/>
      <c r="Q18" s="113"/>
      <c r="R18" s="112"/>
      <c r="S18" s="112"/>
      <c r="T18" s="112"/>
      <c r="U18" s="110"/>
      <c r="V18" s="110"/>
      <c r="W18" s="110"/>
      <c r="X18" s="110"/>
      <c r="Y18" s="17">
        <f t="shared" si="0"/>
        <v>0</v>
      </c>
    </row>
    <row r="19" spans="1:25" ht="15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3"/>
      <c r="P19" s="113"/>
      <c r="Q19" s="113"/>
      <c r="R19" s="112"/>
      <c r="S19" s="112"/>
      <c r="T19" s="112"/>
      <c r="U19" s="110"/>
      <c r="V19" s="110"/>
      <c r="W19" s="110"/>
      <c r="X19" s="110"/>
      <c r="Y19" s="17">
        <f t="shared" si="0"/>
        <v>0</v>
      </c>
    </row>
    <row r="20" spans="1:25" ht="15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3"/>
      <c r="P20" s="113"/>
      <c r="Q20" s="113"/>
      <c r="R20" s="112"/>
      <c r="S20" s="112"/>
      <c r="T20" s="112"/>
      <c r="U20" s="110"/>
      <c r="V20" s="110"/>
      <c r="W20" s="110"/>
      <c r="X20" s="110"/>
      <c r="Y20" s="17">
        <f t="shared" si="0"/>
        <v>0</v>
      </c>
    </row>
    <row r="21" spans="1:25" ht="15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3"/>
      <c r="P21" s="113"/>
      <c r="Q21" s="113"/>
      <c r="R21" s="112"/>
      <c r="S21" s="112"/>
      <c r="T21" s="112"/>
      <c r="U21" s="110"/>
      <c r="V21" s="110"/>
      <c r="W21" s="110"/>
      <c r="X21" s="110"/>
      <c r="Y21" s="17">
        <f t="shared" si="0"/>
        <v>0</v>
      </c>
    </row>
    <row r="22" spans="1:25" ht="15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3"/>
      <c r="P22" s="113"/>
      <c r="Q22" s="113"/>
      <c r="R22" s="112"/>
      <c r="S22" s="112"/>
      <c r="T22" s="112"/>
      <c r="U22" s="110"/>
      <c r="V22" s="110"/>
      <c r="W22" s="110"/>
      <c r="X22" s="110"/>
      <c r="Y22" s="17">
        <f t="shared" si="0"/>
        <v>0</v>
      </c>
    </row>
    <row r="23" spans="1:25" ht="15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3"/>
      <c r="P23" s="113"/>
      <c r="Q23" s="113"/>
      <c r="R23" s="112"/>
      <c r="S23" s="112"/>
      <c r="T23" s="112"/>
      <c r="U23" s="110"/>
      <c r="V23" s="110"/>
      <c r="W23" s="110"/>
      <c r="X23" s="110"/>
      <c r="Y23" s="17">
        <f t="shared" si="0"/>
        <v>0</v>
      </c>
    </row>
    <row r="24" spans="1:25" ht="15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3"/>
      <c r="P24" s="113"/>
      <c r="Q24" s="113"/>
      <c r="R24" s="112"/>
      <c r="S24" s="112"/>
      <c r="T24" s="112"/>
      <c r="U24" s="110"/>
      <c r="V24" s="110"/>
      <c r="W24" s="110"/>
      <c r="X24" s="110"/>
      <c r="Y24" s="17">
        <f t="shared" si="0"/>
        <v>0</v>
      </c>
    </row>
    <row r="25" spans="1:25" ht="15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P25" s="113"/>
      <c r="Q25" s="113"/>
      <c r="R25" s="112"/>
      <c r="S25" s="112"/>
      <c r="T25" s="112"/>
      <c r="U25" s="110"/>
      <c r="V25" s="110"/>
      <c r="W25" s="110"/>
      <c r="X25" s="110"/>
      <c r="Y25" s="17">
        <f t="shared" si="0"/>
        <v>0</v>
      </c>
    </row>
    <row r="26" spans="1:25" ht="15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P26" s="113"/>
      <c r="Q26" s="113"/>
      <c r="R26" s="112"/>
      <c r="S26" s="112"/>
      <c r="T26" s="112"/>
      <c r="U26" s="110"/>
      <c r="V26" s="110"/>
      <c r="W26" s="110"/>
      <c r="X26" s="110"/>
      <c r="Y26" s="17">
        <f t="shared" si="0"/>
        <v>0</v>
      </c>
    </row>
    <row r="27" spans="1:25" ht="15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3"/>
      <c r="P27" s="113"/>
      <c r="Q27" s="113"/>
      <c r="R27" s="112"/>
      <c r="S27" s="112"/>
      <c r="T27" s="112"/>
      <c r="U27" s="110"/>
      <c r="V27" s="110"/>
      <c r="W27" s="110"/>
      <c r="X27" s="110"/>
      <c r="Y27" s="17">
        <f t="shared" si="0"/>
        <v>0</v>
      </c>
    </row>
    <row r="28" spans="1:25" ht="15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3"/>
      <c r="P28" s="113"/>
      <c r="Q28" s="113"/>
      <c r="R28" s="112"/>
      <c r="S28" s="112"/>
      <c r="T28" s="112"/>
      <c r="U28" s="110"/>
      <c r="V28" s="110"/>
      <c r="W28" s="110"/>
      <c r="X28" s="110"/>
      <c r="Y28" s="17">
        <f t="shared" si="0"/>
        <v>0</v>
      </c>
    </row>
    <row r="29" spans="1:25" ht="15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3"/>
      <c r="P29" s="113"/>
      <c r="Q29" s="113"/>
      <c r="R29" s="112"/>
      <c r="S29" s="112"/>
      <c r="T29" s="112"/>
      <c r="U29" s="110"/>
      <c r="V29" s="110"/>
      <c r="W29" s="110"/>
      <c r="X29" s="110"/>
      <c r="Y29" s="17">
        <f t="shared" si="0"/>
        <v>0</v>
      </c>
    </row>
    <row r="30" spans="1:25" ht="15.75">
      <c r="A30" s="104" t="s">
        <v>25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7">
        <f>SUM(Y16:Y29)</f>
        <v>1069.81</v>
      </c>
    </row>
    <row r="31" spans="1:25" ht="15.75">
      <c r="A31" s="104" t="s">
        <v>30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7" t="s">
        <v>31</v>
      </c>
    </row>
    <row r="32" spans="1:25" ht="15.75">
      <c r="A32" s="104" t="s">
        <v>28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7">
        <f>Y30</f>
        <v>1069.81</v>
      </c>
    </row>
    <row r="34" spans="1:25" ht="15.75">
      <c r="A34" s="1" t="s">
        <v>26</v>
      </c>
      <c r="J34" s="111" t="str">
        <f>SUMINWORDS(Y32,"грн.","коп.")</f>
        <v>Одна тисячa шістдесят дев'ять грн. 81 коп.</v>
      </c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5" ht="15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23"/>
      <c r="W35" s="102"/>
      <c r="X35" s="102"/>
      <c r="Y35" s="102"/>
    </row>
    <row r="36" ht="18.75" customHeight="1"/>
    <row r="37" spans="1:25" ht="15.75">
      <c r="A37" s="75" t="s">
        <v>27</v>
      </c>
      <c r="B37" s="75"/>
      <c r="C37" s="75"/>
      <c r="D37" s="75"/>
      <c r="E37" s="75"/>
      <c r="F37" s="75"/>
      <c r="G37" s="24"/>
      <c r="H37" s="24"/>
      <c r="I37" s="24"/>
      <c r="J37" s="24"/>
      <c r="K37" s="24"/>
      <c r="L37" s="75" t="s">
        <v>36</v>
      </c>
      <c r="M37" s="75"/>
      <c r="N37" s="75"/>
      <c r="O37" s="75"/>
      <c r="P37" s="75"/>
      <c r="Q37" s="75"/>
      <c r="R37" s="75"/>
      <c r="S37" s="75"/>
      <c r="T37" s="75"/>
      <c r="U37" s="24"/>
      <c r="V37" s="24"/>
      <c r="W37" s="24"/>
      <c r="X37" s="24"/>
      <c r="Y37" s="24"/>
    </row>
  </sheetData>
  <sheetProtection/>
  <mergeCells count="78">
    <mergeCell ref="C10:P10"/>
    <mergeCell ref="B8:P8"/>
    <mergeCell ref="D7:P7"/>
    <mergeCell ref="D9:P9"/>
    <mergeCell ref="U29:X29"/>
    <mergeCell ref="W35:Y35"/>
    <mergeCell ref="A35:U35"/>
    <mergeCell ref="A30:X30"/>
    <mergeCell ref="J34:Y34"/>
    <mergeCell ref="A32:X32"/>
    <mergeCell ref="A31:X31"/>
    <mergeCell ref="R26:T26"/>
    <mergeCell ref="R28:T28"/>
    <mergeCell ref="O29:Q29"/>
    <mergeCell ref="O27:Q27"/>
    <mergeCell ref="R29:T29"/>
    <mergeCell ref="A28:N28"/>
    <mergeCell ref="O28:Q28"/>
    <mergeCell ref="A29:N29"/>
    <mergeCell ref="R27:T27"/>
    <mergeCell ref="A27:N27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17:Q17"/>
    <mergeCell ref="R17:T17"/>
    <mergeCell ref="R23:T23"/>
    <mergeCell ref="O20:Q20"/>
    <mergeCell ref="O22:Q22"/>
    <mergeCell ref="O23:Q23"/>
    <mergeCell ref="O19:Q19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3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 t="s">
        <v>59</v>
      </c>
      <c r="P3" s="20"/>
      <c r="Q3" s="19"/>
      <c r="R3" s="19" t="s">
        <v>29</v>
      </c>
      <c r="S3" s="20"/>
      <c r="T3" s="118" t="s">
        <v>58</v>
      </c>
      <c r="U3" s="118"/>
      <c r="V3" s="118"/>
      <c r="W3" s="118"/>
      <c r="X3" s="118"/>
      <c r="Y3" s="118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36" t="s">
        <v>45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42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95" t="s">
        <v>19</v>
      </c>
      <c r="B13" s="96"/>
      <c r="C13" s="96"/>
      <c r="D13" s="88" t="s">
        <v>56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15.75">
      <c r="A15" s="94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32.25" customHeight="1">
      <c r="A16" s="115" t="s">
        <v>57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  <c r="O16" s="113" t="s">
        <v>41</v>
      </c>
      <c r="P16" s="113"/>
      <c r="Q16" s="113"/>
      <c r="R16" s="112">
        <v>24</v>
      </c>
      <c r="S16" s="112"/>
      <c r="T16" s="112"/>
      <c r="U16" s="110">
        <v>0.72</v>
      </c>
      <c r="V16" s="110"/>
      <c r="W16" s="110"/>
      <c r="X16" s="110"/>
      <c r="Y16" s="17">
        <f aca="true" t="shared" si="0" ref="Y16:Y31">R16*U16</f>
        <v>17.28</v>
      </c>
    </row>
    <row r="17" spans="1:25" ht="15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3"/>
      <c r="P17" s="113"/>
      <c r="Q17" s="113"/>
      <c r="R17" s="112"/>
      <c r="S17" s="112"/>
      <c r="T17" s="112"/>
      <c r="U17" s="110"/>
      <c r="V17" s="110"/>
      <c r="W17" s="110"/>
      <c r="X17" s="110"/>
      <c r="Y17" s="17">
        <f t="shared" si="0"/>
        <v>0</v>
      </c>
    </row>
    <row r="18" spans="1:25" ht="15.75">
      <c r="A18" s="114" t="s">
        <v>37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3"/>
      <c r="P18" s="113"/>
      <c r="Q18" s="113"/>
      <c r="R18" s="112"/>
      <c r="S18" s="112"/>
      <c r="T18" s="112"/>
      <c r="U18" s="110"/>
      <c r="V18" s="110"/>
      <c r="W18" s="110"/>
      <c r="X18" s="110"/>
      <c r="Y18" s="17">
        <f t="shared" si="0"/>
        <v>0</v>
      </c>
    </row>
    <row r="19" spans="1:25" ht="15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3"/>
      <c r="P19" s="113"/>
      <c r="Q19" s="113"/>
      <c r="R19" s="112"/>
      <c r="S19" s="112"/>
      <c r="T19" s="112"/>
      <c r="U19" s="110"/>
      <c r="V19" s="110"/>
      <c r="W19" s="110"/>
      <c r="X19" s="110"/>
      <c r="Y19" s="17">
        <f t="shared" si="0"/>
        <v>0</v>
      </c>
    </row>
    <row r="20" spans="1:25" ht="15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3"/>
      <c r="P20" s="113"/>
      <c r="Q20" s="113"/>
      <c r="R20" s="112"/>
      <c r="S20" s="112"/>
      <c r="T20" s="112"/>
      <c r="U20" s="110"/>
      <c r="V20" s="110"/>
      <c r="W20" s="110"/>
      <c r="X20" s="110"/>
      <c r="Y20" s="17">
        <f t="shared" si="0"/>
        <v>0</v>
      </c>
    </row>
    <row r="21" spans="1:25" ht="15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3"/>
      <c r="P21" s="113"/>
      <c r="Q21" s="113"/>
      <c r="R21" s="112"/>
      <c r="S21" s="112"/>
      <c r="T21" s="112"/>
      <c r="U21" s="110"/>
      <c r="V21" s="110"/>
      <c r="W21" s="110"/>
      <c r="X21" s="110"/>
      <c r="Y21" s="17">
        <f t="shared" si="0"/>
        <v>0</v>
      </c>
    </row>
    <row r="22" spans="1:25" ht="15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3"/>
      <c r="P22" s="113"/>
      <c r="Q22" s="113"/>
      <c r="R22" s="112"/>
      <c r="S22" s="112"/>
      <c r="T22" s="112"/>
      <c r="U22" s="110"/>
      <c r="V22" s="110"/>
      <c r="W22" s="110"/>
      <c r="X22" s="110"/>
      <c r="Y22" s="17">
        <f t="shared" si="0"/>
        <v>0</v>
      </c>
    </row>
    <row r="23" spans="1:25" ht="15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3"/>
      <c r="P23" s="113"/>
      <c r="Q23" s="113"/>
      <c r="R23" s="112"/>
      <c r="S23" s="112"/>
      <c r="T23" s="112"/>
      <c r="U23" s="110"/>
      <c r="V23" s="110"/>
      <c r="W23" s="110"/>
      <c r="X23" s="110"/>
      <c r="Y23" s="17">
        <f t="shared" si="0"/>
        <v>0</v>
      </c>
    </row>
    <row r="24" spans="1:25" ht="15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3"/>
      <c r="P24" s="113"/>
      <c r="Q24" s="113"/>
      <c r="R24" s="112"/>
      <c r="S24" s="112"/>
      <c r="T24" s="112"/>
      <c r="U24" s="110"/>
      <c r="V24" s="110"/>
      <c r="W24" s="110"/>
      <c r="X24" s="110"/>
      <c r="Y24" s="17">
        <f t="shared" si="0"/>
        <v>0</v>
      </c>
    </row>
    <row r="25" spans="1:25" ht="15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P25" s="113"/>
      <c r="Q25" s="113"/>
      <c r="R25" s="112"/>
      <c r="S25" s="112"/>
      <c r="T25" s="112"/>
      <c r="U25" s="110"/>
      <c r="V25" s="110"/>
      <c r="W25" s="110"/>
      <c r="X25" s="110"/>
      <c r="Y25" s="17">
        <f t="shared" si="0"/>
        <v>0</v>
      </c>
    </row>
    <row r="26" spans="1:25" ht="15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P26" s="113"/>
      <c r="Q26" s="113"/>
      <c r="R26" s="112"/>
      <c r="S26" s="112"/>
      <c r="T26" s="112"/>
      <c r="U26" s="110"/>
      <c r="V26" s="110"/>
      <c r="W26" s="110"/>
      <c r="X26" s="110"/>
      <c r="Y26" s="17">
        <f t="shared" si="0"/>
        <v>0</v>
      </c>
    </row>
    <row r="27" spans="1:25" ht="15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3"/>
      <c r="P27" s="113"/>
      <c r="Q27" s="113"/>
      <c r="R27" s="112"/>
      <c r="S27" s="112"/>
      <c r="T27" s="112"/>
      <c r="U27" s="110"/>
      <c r="V27" s="110"/>
      <c r="W27" s="110"/>
      <c r="X27" s="110"/>
      <c r="Y27" s="17">
        <f t="shared" si="0"/>
        <v>0</v>
      </c>
    </row>
    <row r="28" spans="1:25" ht="15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3"/>
      <c r="P28" s="113"/>
      <c r="Q28" s="113"/>
      <c r="R28" s="112"/>
      <c r="S28" s="112"/>
      <c r="T28" s="112"/>
      <c r="U28" s="110"/>
      <c r="V28" s="110"/>
      <c r="W28" s="110"/>
      <c r="X28" s="110"/>
      <c r="Y28" s="17">
        <f t="shared" si="0"/>
        <v>0</v>
      </c>
    </row>
    <row r="29" spans="1:25" ht="15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3"/>
      <c r="P29" s="113"/>
      <c r="Q29" s="113"/>
      <c r="R29" s="112"/>
      <c r="S29" s="112"/>
      <c r="T29" s="112"/>
      <c r="U29" s="110"/>
      <c r="V29" s="110"/>
      <c r="W29" s="110"/>
      <c r="X29" s="110"/>
      <c r="Y29" s="17">
        <f t="shared" si="0"/>
        <v>0</v>
      </c>
    </row>
    <row r="30" spans="1:25" ht="15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3"/>
      <c r="P30" s="113"/>
      <c r="Q30" s="113"/>
      <c r="R30" s="112"/>
      <c r="S30" s="112"/>
      <c r="T30" s="112"/>
      <c r="U30" s="110"/>
      <c r="V30" s="110"/>
      <c r="W30" s="110"/>
      <c r="X30" s="110"/>
      <c r="Y30" s="17">
        <f t="shared" si="0"/>
        <v>0</v>
      </c>
    </row>
    <row r="31" spans="1:25" ht="15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3"/>
      <c r="P31" s="113"/>
      <c r="Q31" s="113"/>
      <c r="R31" s="112"/>
      <c r="S31" s="112"/>
      <c r="T31" s="112"/>
      <c r="U31" s="110"/>
      <c r="V31" s="110"/>
      <c r="W31" s="110"/>
      <c r="X31" s="110"/>
      <c r="Y31" s="17">
        <f t="shared" si="0"/>
        <v>0</v>
      </c>
    </row>
    <row r="32" spans="1:25" ht="15.75">
      <c r="A32" s="104" t="s">
        <v>25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7">
        <f>SUM(Y16:Y31)</f>
        <v>17.28</v>
      </c>
    </row>
    <row r="33" spans="1:25" ht="15.75">
      <c r="A33" s="104" t="s">
        <v>30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7" t="s">
        <v>31</v>
      </c>
    </row>
    <row r="34" spans="1:25" ht="15.75">
      <c r="A34" s="104" t="s">
        <v>28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7">
        <f>Y32</f>
        <v>17.28</v>
      </c>
    </row>
    <row r="36" spans="1:25" ht="15.75">
      <c r="A36" s="1" t="s">
        <v>26</v>
      </c>
      <c r="J36" s="111" t="str">
        <f>SUMINWORDS(Y34,"грн.","коп.")</f>
        <v>Сімнадцять грн. 28 коп.</v>
      </c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ht="15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23"/>
      <c r="W37" s="102"/>
      <c r="X37" s="102"/>
      <c r="Y37" s="102"/>
    </row>
    <row r="38" ht="18.75" customHeight="1"/>
    <row r="39" spans="1:25" ht="15.75">
      <c r="A39" s="75" t="s">
        <v>27</v>
      </c>
      <c r="B39" s="75"/>
      <c r="C39" s="75"/>
      <c r="D39" s="75"/>
      <c r="E39" s="75"/>
      <c r="F39" s="75"/>
      <c r="G39" s="24"/>
      <c r="H39" s="24"/>
      <c r="I39" s="24"/>
      <c r="J39" s="24"/>
      <c r="K39" s="24"/>
      <c r="L39" s="75" t="s">
        <v>36</v>
      </c>
      <c r="M39" s="75"/>
      <c r="N39" s="75"/>
      <c r="O39" s="75"/>
      <c r="P39" s="75"/>
      <c r="Q39" s="75"/>
      <c r="R39" s="75"/>
      <c r="S39" s="75"/>
      <c r="T39" s="75"/>
      <c r="U39" s="24"/>
      <c r="V39" s="24"/>
      <c r="W39" s="24"/>
      <c r="X39" s="24"/>
      <c r="Y39" s="24"/>
    </row>
  </sheetData>
  <sheetProtection/>
  <mergeCells count="87">
    <mergeCell ref="A39:F39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T3:Y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8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/>
      <c r="P3" s="20"/>
      <c r="Q3" s="19"/>
      <c r="R3" s="19" t="s">
        <v>29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36" t="s">
        <v>45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42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95" t="s">
        <v>19</v>
      </c>
      <c r="B13" s="96"/>
      <c r="C13" s="96"/>
      <c r="D13" s="88" t="s">
        <v>64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15.75">
      <c r="A15" s="94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15.75">
      <c r="A16" s="114" t="s">
        <v>40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3" t="s">
        <v>41</v>
      </c>
      <c r="P16" s="113"/>
      <c r="Q16" s="113"/>
      <c r="R16" s="112">
        <v>1</v>
      </c>
      <c r="S16" s="112"/>
      <c r="T16" s="112"/>
      <c r="U16" s="110">
        <v>5869</v>
      </c>
      <c r="V16" s="110"/>
      <c r="W16" s="110"/>
      <c r="X16" s="110"/>
      <c r="Y16" s="17">
        <f aca="true" t="shared" si="0" ref="Y16:Y31">R16*U16</f>
        <v>5869</v>
      </c>
    </row>
    <row r="17" spans="1:25" ht="15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3"/>
      <c r="P17" s="113"/>
      <c r="Q17" s="113"/>
      <c r="R17" s="112"/>
      <c r="S17" s="112"/>
      <c r="T17" s="112"/>
      <c r="U17" s="110"/>
      <c r="V17" s="110"/>
      <c r="W17" s="110"/>
      <c r="X17" s="110"/>
      <c r="Y17" s="17">
        <f t="shared" si="0"/>
        <v>0</v>
      </c>
    </row>
    <row r="18" spans="1:25" ht="15.75">
      <c r="A18" s="114" t="s">
        <v>37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3"/>
      <c r="P18" s="113"/>
      <c r="Q18" s="113"/>
      <c r="R18" s="112"/>
      <c r="S18" s="112"/>
      <c r="T18" s="112"/>
      <c r="U18" s="110"/>
      <c r="V18" s="110"/>
      <c r="W18" s="110"/>
      <c r="X18" s="110"/>
      <c r="Y18" s="17">
        <f t="shared" si="0"/>
        <v>0</v>
      </c>
    </row>
    <row r="19" spans="1:25" ht="15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3"/>
      <c r="P19" s="113"/>
      <c r="Q19" s="113"/>
      <c r="R19" s="112"/>
      <c r="S19" s="112"/>
      <c r="T19" s="112"/>
      <c r="U19" s="110"/>
      <c r="V19" s="110"/>
      <c r="W19" s="110"/>
      <c r="X19" s="110"/>
      <c r="Y19" s="17">
        <f t="shared" si="0"/>
        <v>0</v>
      </c>
    </row>
    <row r="20" spans="1:25" ht="15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3"/>
      <c r="P20" s="113"/>
      <c r="Q20" s="113"/>
      <c r="R20" s="112"/>
      <c r="S20" s="112"/>
      <c r="T20" s="112"/>
      <c r="U20" s="110"/>
      <c r="V20" s="110"/>
      <c r="W20" s="110"/>
      <c r="X20" s="110"/>
      <c r="Y20" s="17">
        <f t="shared" si="0"/>
        <v>0</v>
      </c>
    </row>
    <row r="21" spans="1:25" ht="15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3"/>
      <c r="P21" s="113"/>
      <c r="Q21" s="113"/>
      <c r="R21" s="112"/>
      <c r="S21" s="112"/>
      <c r="T21" s="112"/>
      <c r="U21" s="110"/>
      <c r="V21" s="110"/>
      <c r="W21" s="110"/>
      <c r="X21" s="110"/>
      <c r="Y21" s="17">
        <f t="shared" si="0"/>
        <v>0</v>
      </c>
    </row>
    <row r="22" spans="1:25" ht="15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3"/>
      <c r="P22" s="113"/>
      <c r="Q22" s="113"/>
      <c r="R22" s="112"/>
      <c r="S22" s="112"/>
      <c r="T22" s="112"/>
      <c r="U22" s="110"/>
      <c r="V22" s="110"/>
      <c r="W22" s="110"/>
      <c r="X22" s="110"/>
      <c r="Y22" s="17">
        <f t="shared" si="0"/>
        <v>0</v>
      </c>
    </row>
    <row r="23" spans="1:25" ht="15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3"/>
      <c r="P23" s="113"/>
      <c r="Q23" s="113"/>
      <c r="R23" s="112"/>
      <c r="S23" s="112"/>
      <c r="T23" s="112"/>
      <c r="U23" s="110"/>
      <c r="V23" s="110"/>
      <c r="W23" s="110"/>
      <c r="X23" s="110"/>
      <c r="Y23" s="17">
        <f t="shared" si="0"/>
        <v>0</v>
      </c>
    </row>
    <row r="24" spans="1:25" ht="15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3"/>
      <c r="P24" s="113"/>
      <c r="Q24" s="113"/>
      <c r="R24" s="112"/>
      <c r="S24" s="112"/>
      <c r="T24" s="112"/>
      <c r="U24" s="110"/>
      <c r="V24" s="110"/>
      <c r="W24" s="110"/>
      <c r="X24" s="110"/>
      <c r="Y24" s="17">
        <f t="shared" si="0"/>
        <v>0</v>
      </c>
    </row>
    <row r="25" spans="1:25" ht="15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P25" s="113"/>
      <c r="Q25" s="113"/>
      <c r="R25" s="112"/>
      <c r="S25" s="112"/>
      <c r="T25" s="112"/>
      <c r="U25" s="110"/>
      <c r="V25" s="110"/>
      <c r="W25" s="110"/>
      <c r="X25" s="110"/>
      <c r="Y25" s="17">
        <f t="shared" si="0"/>
        <v>0</v>
      </c>
    </row>
    <row r="26" spans="1:25" ht="15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P26" s="113"/>
      <c r="Q26" s="113"/>
      <c r="R26" s="112"/>
      <c r="S26" s="112"/>
      <c r="T26" s="112"/>
      <c r="U26" s="110"/>
      <c r="V26" s="110"/>
      <c r="W26" s="110"/>
      <c r="X26" s="110"/>
      <c r="Y26" s="17">
        <f t="shared" si="0"/>
        <v>0</v>
      </c>
    </row>
    <row r="27" spans="1:25" ht="15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3"/>
      <c r="P27" s="113"/>
      <c r="Q27" s="113"/>
      <c r="R27" s="112"/>
      <c r="S27" s="112"/>
      <c r="T27" s="112"/>
      <c r="U27" s="110"/>
      <c r="V27" s="110"/>
      <c r="W27" s="110"/>
      <c r="X27" s="110"/>
      <c r="Y27" s="17">
        <f t="shared" si="0"/>
        <v>0</v>
      </c>
    </row>
    <row r="28" spans="1:25" ht="15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3"/>
      <c r="P28" s="113"/>
      <c r="Q28" s="113"/>
      <c r="R28" s="112"/>
      <c r="S28" s="112"/>
      <c r="T28" s="112"/>
      <c r="U28" s="110"/>
      <c r="V28" s="110"/>
      <c r="W28" s="110"/>
      <c r="X28" s="110"/>
      <c r="Y28" s="17">
        <f t="shared" si="0"/>
        <v>0</v>
      </c>
    </row>
    <row r="29" spans="1:25" ht="15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3"/>
      <c r="P29" s="113"/>
      <c r="Q29" s="113"/>
      <c r="R29" s="112"/>
      <c r="S29" s="112"/>
      <c r="T29" s="112"/>
      <c r="U29" s="110"/>
      <c r="V29" s="110"/>
      <c r="W29" s="110"/>
      <c r="X29" s="110"/>
      <c r="Y29" s="17">
        <f t="shared" si="0"/>
        <v>0</v>
      </c>
    </row>
    <row r="30" spans="1:25" ht="15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3"/>
      <c r="P30" s="113"/>
      <c r="Q30" s="113"/>
      <c r="R30" s="112"/>
      <c r="S30" s="112"/>
      <c r="T30" s="112"/>
      <c r="U30" s="110"/>
      <c r="V30" s="110"/>
      <c r="W30" s="110"/>
      <c r="X30" s="110"/>
      <c r="Y30" s="17">
        <f t="shared" si="0"/>
        <v>0</v>
      </c>
    </row>
    <row r="31" spans="1:25" ht="15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3"/>
      <c r="P31" s="113"/>
      <c r="Q31" s="113"/>
      <c r="R31" s="112"/>
      <c r="S31" s="112"/>
      <c r="T31" s="112"/>
      <c r="U31" s="110"/>
      <c r="V31" s="110"/>
      <c r="W31" s="110"/>
      <c r="X31" s="110"/>
      <c r="Y31" s="17">
        <f t="shared" si="0"/>
        <v>0</v>
      </c>
    </row>
    <row r="32" spans="1:25" ht="15.75">
      <c r="A32" s="104" t="s">
        <v>25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7">
        <f>SUM(Y16:Y31)</f>
        <v>5869</v>
      </c>
    </row>
    <row r="33" spans="1:25" ht="15.75">
      <c r="A33" s="104" t="s">
        <v>30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7" t="s">
        <v>31</v>
      </c>
    </row>
    <row r="34" spans="1:25" ht="15.75">
      <c r="A34" s="104" t="s">
        <v>28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7">
        <f>Y32</f>
        <v>5869</v>
      </c>
    </row>
    <row r="36" spans="1:25" ht="15.75">
      <c r="A36" s="1" t="s">
        <v>26</v>
      </c>
      <c r="J36" s="111" t="str">
        <f>SUMINWORDS(Y34,"грн.","коп.")</f>
        <v>П'ять тисяч вісімсот шістдесят дев'ять грн. 0 коп.</v>
      </c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ht="15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23"/>
      <c r="W37" s="102"/>
      <c r="X37" s="102"/>
      <c r="Y37" s="102"/>
    </row>
    <row r="38" ht="18.75" customHeight="1"/>
    <row r="39" spans="1:25" ht="15.75">
      <c r="A39" s="1" t="s">
        <v>27</v>
      </c>
      <c r="D39" s="24"/>
      <c r="E39" s="24"/>
      <c r="F39" s="24"/>
      <c r="G39" s="24"/>
      <c r="H39" s="24"/>
      <c r="I39" s="24"/>
      <c r="J39" s="24"/>
      <c r="K39" s="24"/>
      <c r="L39" s="75" t="s">
        <v>36</v>
      </c>
      <c r="M39" s="75"/>
      <c r="N39" s="75"/>
      <c r="O39" s="75"/>
      <c r="P39" s="75"/>
      <c r="Q39" s="75"/>
      <c r="R39" s="75"/>
      <c r="S39" s="75"/>
      <c r="T39" s="75"/>
      <c r="U39" s="24"/>
      <c r="V39" s="24"/>
      <c r="W39" s="24"/>
      <c r="X39" s="24"/>
      <c r="Y39" s="24"/>
    </row>
  </sheetData>
  <sheetProtection/>
  <mergeCells count="85"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R20:T20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2:AK34"/>
  <sheetViews>
    <sheetView showGridLines="0" showZeros="0" view="pageBreakPreview" zoomScale="60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13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/>
      <c r="P3" s="20"/>
      <c r="Q3" s="19"/>
      <c r="R3" s="19" t="s">
        <v>29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106" t="s">
        <v>34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42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19</v>
      </c>
      <c r="B13" s="96"/>
      <c r="C13" s="96"/>
      <c r="D13" s="88" t="s">
        <v>51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49.5" customHeight="1">
      <c r="A15" s="99" t="s">
        <v>48</v>
      </c>
      <c r="B15" s="100"/>
      <c r="C15" s="101"/>
      <c r="D15" s="97" t="s">
        <v>20</v>
      </c>
      <c r="E15" s="98"/>
      <c r="F15" s="98"/>
      <c r="G15" s="98"/>
      <c r="H15" s="98"/>
      <c r="I15" s="98"/>
      <c r="J15" s="98"/>
      <c r="K15" s="98"/>
      <c r="L15" s="98"/>
      <c r="M15" s="98"/>
      <c r="N15" s="42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52.5" customHeight="1">
      <c r="A16" s="79" t="s">
        <v>49</v>
      </c>
      <c r="B16" s="80"/>
      <c r="C16" s="81"/>
      <c r="D16" s="82" t="s">
        <v>50</v>
      </c>
      <c r="E16" s="83"/>
      <c r="F16" s="83"/>
      <c r="G16" s="83"/>
      <c r="H16" s="83"/>
      <c r="I16" s="83"/>
      <c r="J16" s="83"/>
      <c r="K16" s="83"/>
      <c r="L16" s="83"/>
      <c r="M16" s="83"/>
      <c r="N16" s="41"/>
      <c r="O16" s="85" t="s">
        <v>38</v>
      </c>
      <c r="P16" s="85"/>
      <c r="Q16" s="85"/>
      <c r="R16" s="84">
        <v>31</v>
      </c>
      <c r="S16" s="84"/>
      <c r="T16" s="84"/>
      <c r="U16" s="92">
        <v>29.46</v>
      </c>
      <c r="V16" s="92"/>
      <c r="W16" s="92"/>
      <c r="X16" s="92"/>
      <c r="Y16" s="34">
        <f aca="true" t="shared" si="0" ref="Y16:Y26">R16*U16</f>
        <v>913.26</v>
      </c>
    </row>
    <row r="17" spans="1:37" ht="16.5">
      <c r="A17" s="76"/>
      <c r="B17" s="77"/>
      <c r="C17" s="7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5"/>
      <c r="P17" s="85"/>
      <c r="Q17" s="85"/>
      <c r="R17" s="84"/>
      <c r="S17" s="84"/>
      <c r="T17" s="84"/>
      <c r="U17" s="92"/>
      <c r="V17" s="92"/>
      <c r="W17" s="92"/>
      <c r="X17" s="9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5"/>
      <c r="P18" s="85"/>
      <c r="Q18" s="85"/>
      <c r="R18" s="84"/>
      <c r="S18" s="84"/>
      <c r="T18" s="84"/>
      <c r="U18" s="92"/>
      <c r="V18" s="92"/>
      <c r="W18" s="92"/>
      <c r="X18" s="9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5"/>
      <c r="P19" s="85"/>
      <c r="Q19" s="85"/>
      <c r="R19" s="84"/>
      <c r="S19" s="84"/>
      <c r="T19" s="84"/>
      <c r="U19" s="92"/>
      <c r="V19" s="92"/>
      <c r="W19" s="92"/>
      <c r="X19" s="9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5"/>
      <c r="P20" s="85"/>
      <c r="Q20" s="85"/>
      <c r="R20" s="84"/>
      <c r="S20" s="84"/>
      <c r="T20" s="84"/>
      <c r="U20" s="92"/>
      <c r="V20" s="92"/>
      <c r="W20" s="92"/>
      <c r="X20" s="9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5"/>
      <c r="P21" s="85"/>
      <c r="Q21" s="85"/>
      <c r="R21" s="84"/>
      <c r="S21" s="84"/>
      <c r="T21" s="84"/>
      <c r="U21" s="92"/>
      <c r="V21" s="92"/>
      <c r="W21" s="92"/>
      <c r="X21" s="9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5"/>
      <c r="P22" s="85"/>
      <c r="Q22" s="85"/>
      <c r="R22" s="84"/>
      <c r="S22" s="84"/>
      <c r="T22" s="84"/>
      <c r="U22" s="92"/>
      <c r="V22" s="92"/>
      <c r="W22" s="92"/>
      <c r="X22" s="9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5"/>
      <c r="P23" s="85"/>
      <c r="Q23" s="85"/>
      <c r="R23" s="84"/>
      <c r="S23" s="84"/>
      <c r="T23" s="84"/>
      <c r="U23" s="92"/>
      <c r="V23" s="92"/>
      <c r="W23" s="92"/>
      <c r="X23" s="92"/>
      <c r="Y23" s="34">
        <f t="shared" si="0"/>
        <v>0</v>
      </c>
    </row>
    <row r="24" spans="1:25" ht="16.5">
      <c r="A24" s="79"/>
      <c r="B24" s="80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5"/>
      <c r="P24" s="85"/>
      <c r="Q24" s="85"/>
      <c r="R24" s="84"/>
      <c r="S24" s="84"/>
      <c r="T24" s="84"/>
      <c r="U24" s="92"/>
      <c r="V24" s="92"/>
      <c r="W24" s="92"/>
      <c r="X24" s="9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5"/>
      <c r="P25" s="85"/>
      <c r="Q25" s="85"/>
      <c r="R25" s="84"/>
      <c r="S25" s="84"/>
      <c r="T25" s="84"/>
      <c r="U25" s="92"/>
      <c r="V25" s="92"/>
      <c r="W25" s="92"/>
      <c r="X25" s="9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5"/>
      <c r="P26" s="85"/>
      <c r="Q26" s="85"/>
      <c r="R26" s="84"/>
      <c r="S26" s="84"/>
      <c r="T26" s="84"/>
      <c r="U26" s="92"/>
      <c r="V26" s="92"/>
      <c r="W26" s="92"/>
      <c r="X26" s="92"/>
      <c r="Y26" s="34">
        <f t="shared" si="0"/>
        <v>0</v>
      </c>
    </row>
    <row r="27" spans="1:25" ht="15.75">
      <c r="A27" s="104" t="s">
        <v>25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7">
        <f>SUM(Y16:Y26)</f>
        <v>913.26</v>
      </c>
    </row>
    <row r="28" spans="1:25" ht="15.75">
      <c r="A28" s="104" t="s">
        <v>30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7" t="s">
        <v>31</v>
      </c>
    </row>
    <row r="29" spans="1:25" ht="15.75">
      <c r="A29" s="104" t="s">
        <v>28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7">
        <f>Y27</f>
        <v>913.26</v>
      </c>
    </row>
    <row r="31" spans="1:25" ht="16.5">
      <c r="A31" s="1" t="s">
        <v>26</v>
      </c>
      <c r="J31" s="105" t="str">
        <f>SUMINWORDS(Y29,"грн.","коп.")</f>
        <v>Дев'ятсот тринадцять грн. 26 коп.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5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23"/>
      <c r="W32" s="102"/>
      <c r="X32" s="102"/>
      <c r="Y32" s="102"/>
    </row>
    <row r="33" ht="18.75" customHeight="1"/>
    <row r="34" spans="1:25" ht="15.75">
      <c r="A34" s="1" t="s">
        <v>27</v>
      </c>
      <c r="D34" s="24"/>
      <c r="E34" s="24"/>
      <c r="F34" s="24"/>
      <c r="G34" s="24"/>
      <c r="H34" s="24"/>
      <c r="I34" s="24"/>
      <c r="J34" s="75" t="s">
        <v>36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3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/>
      <c r="P3" s="20"/>
      <c r="Q3" s="19"/>
      <c r="R3" s="19" t="s">
        <v>29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36" t="s">
        <v>45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42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95" t="s">
        <v>19</v>
      </c>
      <c r="B13" s="96"/>
      <c r="C13" s="96"/>
      <c r="D13" s="88" t="s">
        <v>47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15.75">
      <c r="A15" s="94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15.75">
      <c r="A16" s="114" t="s">
        <v>40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3" t="s">
        <v>41</v>
      </c>
      <c r="P16" s="113"/>
      <c r="Q16" s="113"/>
      <c r="R16" s="112">
        <v>1</v>
      </c>
      <c r="S16" s="112"/>
      <c r="T16" s="112"/>
      <c r="U16" s="110">
        <v>1981.51</v>
      </c>
      <c r="V16" s="110"/>
      <c r="W16" s="110"/>
      <c r="X16" s="110"/>
      <c r="Y16" s="17">
        <f aca="true" t="shared" si="0" ref="Y16:Y31">R16*U16</f>
        <v>1981.51</v>
      </c>
    </row>
    <row r="17" spans="1:25" ht="15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3"/>
      <c r="P17" s="113"/>
      <c r="Q17" s="113"/>
      <c r="R17" s="112"/>
      <c r="S17" s="112"/>
      <c r="T17" s="112"/>
      <c r="U17" s="110"/>
      <c r="V17" s="110"/>
      <c r="W17" s="110"/>
      <c r="X17" s="110"/>
      <c r="Y17" s="17">
        <f t="shared" si="0"/>
        <v>0</v>
      </c>
    </row>
    <row r="18" spans="1:25" ht="15.75">
      <c r="A18" s="114" t="s">
        <v>37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3"/>
      <c r="P18" s="113"/>
      <c r="Q18" s="113"/>
      <c r="R18" s="112"/>
      <c r="S18" s="112"/>
      <c r="T18" s="112"/>
      <c r="U18" s="110"/>
      <c r="V18" s="110"/>
      <c r="W18" s="110"/>
      <c r="X18" s="110"/>
      <c r="Y18" s="17">
        <f t="shared" si="0"/>
        <v>0</v>
      </c>
    </row>
    <row r="19" spans="1:25" ht="15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3"/>
      <c r="P19" s="113"/>
      <c r="Q19" s="113"/>
      <c r="R19" s="112"/>
      <c r="S19" s="112"/>
      <c r="T19" s="112"/>
      <c r="U19" s="110"/>
      <c r="V19" s="110"/>
      <c r="W19" s="110"/>
      <c r="X19" s="110"/>
      <c r="Y19" s="17">
        <f t="shared" si="0"/>
        <v>0</v>
      </c>
    </row>
    <row r="20" spans="1:25" ht="15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3"/>
      <c r="P20" s="113"/>
      <c r="Q20" s="113"/>
      <c r="R20" s="112"/>
      <c r="S20" s="112"/>
      <c r="T20" s="112"/>
      <c r="U20" s="110"/>
      <c r="V20" s="110"/>
      <c r="W20" s="110"/>
      <c r="X20" s="110"/>
      <c r="Y20" s="17">
        <f t="shared" si="0"/>
        <v>0</v>
      </c>
    </row>
    <row r="21" spans="1:25" ht="15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3"/>
      <c r="P21" s="113"/>
      <c r="Q21" s="113"/>
      <c r="R21" s="112"/>
      <c r="S21" s="112"/>
      <c r="T21" s="112"/>
      <c r="U21" s="110"/>
      <c r="V21" s="110"/>
      <c r="W21" s="110"/>
      <c r="X21" s="110"/>
      <c r="Y21" s="17">
        <f t="shared" si="0"/>
        <v>0</v>
      </c>
    </row>
    <row r="22" spans="1:25" ht="15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3"/>
      <c r="P22" s="113"/>
      <c r="Q22" s="113"/>
      <c r="R22" s="112"/>
      <c r="S22" s="112"/>
      <c r="T22" s="112"/>
      <c r="U22" s="110"/>
      <c r="V22" s="110"/>
      <c r="W22" s="110"/>
      <c r="X22" s="110"/>
      <c r="Y22" s="17">
        <f t="shared" si="0"/>
        <v>0</v>
      </c>
    </row>
    <row r="23" spans="1:25" ht="15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3"/>
      <c r="P23" s="113"/>
      <c r="Q23" s="113"/>
      <c r="R23" s="112"/>
      <c r="S23" s="112"/>
      <c r="T23" s="112"/>
      <c r="U23" s="110"/>
      <c r="V23" s="110"/>
      <c r="W23" s="110"/>
      <c r="X23" s="110"/>
      <c r="Y23" s="17">
        <f t="shared" si="0"/>
        <v>0</v>
      </c>
    </row>
    <row r="24" spans="1:25" ht="15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3"/>
      <c r="P24" s="113"/>
      <c r="Q24" s="113"/>
      <c r="R24" s="112"/>
      <c r="S24" s="112"/>
      <c r="T24" s="112"/>
      <c r="U24" s="110"/>
      <c r="V24" s="110"/>
      <c r="W24" s="110"/>
      <c r="X24" s="110"/>
      <c r="Y24" s="17">
        <f t="shared" si="0"/>
        <v>0</v>
      </c>
    </row>
    <row r="25" spans="1:25" ht="15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P25" s="113"/>
      <c r="Q25" s="113"/>
      <c r="R25" s="112"/>
      <c r="S25" s="112"/>
      <c r="T25" s="112"/>
      <c r="U25" s="110"/>
      <c r="V25" s="110"/>
      <c r="W25" s="110"/>
      <c r="X25" s="110"/>
      <c r="Y25" s="17">
        <f t="shared" si="0"/>
        <v>0</v>
      </c>
    </row>
    <row r="26" spans="1:25" ht="15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P26" s="113"/>
      <c r="Q26" s="113"/>
      <c r="R26" s="112"/>
      <c r="S26" s="112"/>
      <c r="T26" s="112"/>
      <c r="U26" s="110"/>
      <c r="V26" s="110"/>
      <c r="W26" s="110"/>
      <c r="X26" s="110"/>
      <c r="Y26" s="17">
        <f t="shared" si="0"/>
        <v>0</v>
      </c>
    </row>
    <row r="27" spans="1:25" ht="15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3"/>
      <c r="P27" s="113"/>
      <c r="Q27" s="113"/>
      <c r="R27" s="112"/>
      <c r="S27" s="112"/>
      <c r="T27" s="112"/>
      <c r="U27" s="110"/>
      <c r="V27" s="110"/>
      <c r="W27" s="110"/>
      <c r="X27" s="110"/>
      <c r="Y27" s="17">
        <f t="shared" si="0"/>
        <v>0</v>
      </c>
    </row>
    <row r="28" spans="1:25" ht="15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3"/>
      <c r="P28" s="113"/>
      <c r="Q28" s="113"/>
      <c r="R28" s="112"/>
      <c r="S28" s="112"/>
      <c r="T28" s="112"/>
      <c r="U28" s="110"/>
      <c r="V28" s="110"/>
      <c r="W28" s="110"/>
      <c r="X28" s="110"/>
      <c r="Y28" s="17">
        <f t="shared" si="0"/>
        <v>0</v>
      </c>
    </row>
    <row r="29" spans="1:25" ht="15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3"/>
      <c r="P29" s="113"/>
      <c r="Q29" s="113"/>
      <c r="R29" s="112"/>
      <c r="S29" s="112"/>
      <c r="T29" s="112"/>
      <c r="U29" s="110"/>
      <c r="V29" s="110"/>
      <c r="W29" s="110"/>
      <c r="X29" s="110"/>
      <c r="Y29" s="17">
        <f t="shared" si="0"/>
        <v>0</v>
      </c>
    </row>
    <row r="30" spans="1:25" ht="15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3"/>
      <c r="P30" s="113"/>
      <c r="Q30" s="113"/>
      <c r="R30" s="112"/>
      <c r="S30" s="112"/>
      <c r="T30" s="112"/>
      <c r="U30" s="110"/>
      <c r="V30" s="110"/>
      <c r="W30" s="110"/>
      <c r="X30" s="110"/>
      <c r="Y30" s="17">
        <f t="shared" si="0"/>
        <v>0</v>
      </c>
    </row>
    <row r="31" spans="1:25" ht="15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3"/>
      <c r="P31" s="113"/>
      <c r="Q31" s="113"/>
      <c r="R31" s="112"/>
      <c r="S31" s="112"/>
      <c r="T31" s="112"/>
      <c r="U31" s="110"/>
      <c r="V31" s="110"/>
      <c r="W31" s="110"/>
      <c r="X31" s="110"/>
      <c r="Y31" s="17">
        <f t="shared" si="0"/>
        <v>0</v>
      </c>
    </row>
    <row r="32" spans="1:25" ht="15.75">
      <c r="A32" s="104" t="s">
        <v>25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7">
        <f>SUM(Y16:Y31)</f>
        <v>1981.51</v>
      </c>
    </row>
    <row r="33" spans="1:25" ht="15.75">
      <c r="A33" s="104" t="s">
        <v>30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7" t="s">
        <v>31</v>
      </c>
    </row>
    <row r="34" spans="1:25" ht="15.75">
      <c r="A34" s="104" t="s">
        <v>28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7">
        <f>Y32</f>
        <v>1981.51</v>
      </c>
    </row>
    <row r="36" spans="1:25" ht="15.75">
      <c r="A36" s="1" t="s">
        <v>26</v>
      </c>
      <c r="J36" s="111" t="str">
        <f>SUMINWORDS(Y34,"грн.","коп.")</f>
        <v>Одна тисячa дев'ятсот вісімдесят одна грн. 51 коп.</v>
      </c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ht="15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23"/>
      <c r="W37" s="102"/>
      <c r="X37" s="102"/>
      <c r="Y37" s="102"/>
    </row>
    <row r="38" ht="18.75" customHeight="1"/>
    <row r="39" spans="1:25" ht="15.75">
      <c r="A39" s="1" t="s">
        <v>27</v>
      </c>
      <c r="D39" s="24"/>
      <c r="E39" s="24"/>
      <c r="F39" s="24"/>
      <c r="G39" s="24"/>
      <c r="H39" s="24"/>
      <c r="I39" s="24"/>
      <c r="J39" s="24"/>
      <c r="K39" s="24"/>
      <c r="L39" s="75" t="s">
        <v>36</v>
      </c>
      <c r="M39" s="75"/>
      <c r="N39" s="75"/>
      <c r="O39" s="75"/>
      <c r="P39" s="75"/>
      <c r="Q39" s="75"/>
      <c r="R39" s="75"/>
      <c r="S39" s="75"/>
      <c r="T39" s="75"/>
      <c r="U39" s="24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24:T24"/>
    <mergeCell ref="O21:Q21"/>
    <mergeCell ref="O22:Q22"/>
    <mergeCell ref="O23:Q23"/>
    <mergeCell ref="O17:Q17"/>
    <mergeCell ref="R17:T17"/>
    <mergeCell ref="R18:T18"/>
    <mergeCell ref="R19:T19"/>
    <mergeCell ref="R20:T20"/>
    <mergeCell ref="U15:X15"/>
    <mergeCell ref="R15:T15"/>
    <mergeCell ref="U8:Y8"/>
    <mergeCell ref="R16:T16"/>
    <mergeCell ref="U16:X16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2.1601562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6" style="6" customWidth="1"/>
    <col min="17" max="17" width="1.171875" style="6" customWidth="1"/>
    <col min="18" max="18" width="2" style="6" customWidth="1"/>
    <col min="19" max="19" width="2.66015625" style="6" customWidth="1"/>
    <col min="20" max="20" width="3.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3.5" style="6" customWidth="1"/>
    <col min="26" max="26" width="0.4921875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28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/>
      <c r="P3" s="20"/>
      <c r="Q3" s="19"/>
      <c r="R3" s="19" t="s">
        <v>29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36" t="s">
        <v>45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42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0" customHeight="1">
      <c r="A13" s="95" t="s">
        <v>19</v>
      </c>
      <c r="B13" s="96"/>
      <c r="C13" s="96"/>
      <c r="D13" s="120" t="s">
        <v>67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</row>
    <row r="14" ht="12.75" customHeight="1"/>
    <row r="15" spans="1:25" ht="15.75">
      <c r="A15" s="94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15.75">
      <c r="A16" s="114" t="s">
        <v>40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3" t="s">
        <v>41</v>
      </c>
      <c r="P16" s="113"/>
      <c r="Q16" s="113"/>
      <c r="R16" s="112">
        <v>1</v>
      </c>
      <c r="S16" s="112"/>
      <c r="T16" s="112"/>
      <c r="U16" s="110">
        <v>841.14</v>
      </c>
      <c r="V16" s="110"/>
      <c r="W16" s="110"/>
      <c r="X16" s="110"/>
      <c r="Y16" s="17">
        <f aca="true" t="shared" si="0" ref="Y16:Y31">R16*U16</f>
        <v>841.14</v>
      </c>
    </row>
    <row r="17" spans="1:25" ht="15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3"/>
      <c r="P17" s="113"/>
      <c r="Q17" s="113"/>
      <c r="R17" s="112"/>
      <c r="S17" s="112"/>
      <c r="T17" s="112"/>
      <c r="U17" s="110"/>
      <c r="V17" s="110"/>
      <c r="W17" s="110"/>
      <c r="X17" s="110"/>
      <c r="Y17" s="17">
        <f t="shared" si="0"/>
        <v>0</v>
      </c>
    </row>
    <row r="18" spans="1:25" ht="15.75">
      <c r="A18" s="114" t="s">
        <v>37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3"/>
      <c r="P18" s="113"/>
      <c r="Q18" s="113"/>
      <c r="R18" s="112"/>
      <c r="S18" s="112"/>
      <c r="T18" s="112"/>
      <c r="U18" s="110"/>
      <c r="V18" s="110"/>
      <c r="W18" s="110"/>
      <c r="X18" s="110"/>
      <c r="Y18" s="17">
        <f t="shared" si="0"/>
        <v>0</v>
      </c>
    </row>
    <row r="19" spans="1:25" ht="15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3"/>
      <c r="P19" s="113"/>
      <c r="Q19" s="113"/>
      <c r="R19" s="112"/>
      <c r="S19" s="112"/>
      <c r="T19" s="112"/>
      <c r="U19" s="110"/>
      <c r="V19" s="110"/>
      <c r="W19" s="110"/>
      <c r="X19" s="110"/>
      <c r="Y19" s="17">
        <f t="shared" si="0"/>
        <v>0</v>
      </c>
    </row>
    <row r="20" spans="1:25" ht="15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3"/>
      <c r="P20" s="113"/>
      <c r="Q20" s="113"/>
      <c r="R20" s="112"/>
      <c r="S20" s="112"/>
      <c r="T20" s="112"/>
      <c r="U20" s="110"/>
      <c r="V20" s="110"/>
      <c r="W20" s="110"/>
      <c r="X20" s="110"/>
      <c r="Y20" s="17">
        <f t="shared" si="0"/>
        <v>0</v>
      </c>
    </row>
    <row r="21" spans="1:25" ht="15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3"/>
      <c r="P21" s="113"/>
      <c r="Q21" s="113"/>
      <c r="R21" s="112"/>
      <c r="S21" s="112"/>
      <c r="T21" s="112"/>
      <c r="U21" s="110"/>
      <c r="V21" s="110"/>
      <c r="W21" s="110"/>
      <c r="X21" s="110"/>
      <c r="Y21" s="17">
        <f t="shared" si="0"/>
        <v>0</v>
      </c>
    </row>
    <row r="22" spans="1:25" ht="15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3"/>
      <c r="P22" s="113"/>
      <c r="Q22" s="113"/>
      <c r="R22" s="112"/>
      <c r="S22" s="112"/>
      <c r="T22" s="112"/>
      <c r="U22" s="110"/>
      <c r="V22" s="110"/>
      <c r="W22" s="110"/>
      <c r="X22" s="110"/>
      <c r="Y22" s="17">
        <f t="shared" si="0"/>
        <v>0</v>
      </c>
    </row>
    <row r="23" spans="1:25" ht="15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3"/>
      <c r="P23" s="113"/>
      <c r="Q23" s="113"/>
      <c r="R23" s="112"/>
      <c r="S23" s="112"/>
      <c r="T23" s="112"/>
      <c r="U23" s="110"/>
      <c r="V23" s="110"/>
      <c r="W23" s="110"/>
      <c r="X23" s="110"/>
      <c r="Y23" s="17">
        <f t="shared" si="0"/>
        <v>0</v>
      </c>
    </row>
    <row r="24" spans="1:25" ht="15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3"/>
      <c r="P24" s="113"/>
      <c r="Q24" s="113"/>
      <c r="R24" s="112"/>
      <c r="S24" s="112"/>
      <c r="T24" s="112"/>
      <c r="U24" s="110"/>
      <c r="V24" s="110"/>
      <c r="W24" s="110"/>
      <c r="X24" s="110"/>
      <c r="Y24" s="17">
        <f t="shared" si="0"/>
        <v>0</v>
      </c>
    </row>
    <row r="25" spans="1:25" ht="15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P25" s="113"/>
      <c r="Q25" s="113"/>
      <c r="R25" s="112"/>
      <c r="S25" s="112"/>
      <c r="T25" s="112"/>
      <c r="U25" s="110"/>
      <c r="V25" s="110"/>
      <c r="W25" s="110"/>
      <c r="X25" s="110"/>
      <c r="Y25" s="17">
        <f t="shared" si="0"/>
        <v>0</v>
      </c>
    </row>
    <row r="26" spans="1:25" ht="15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P26" s="113"/>
      <c r="Q26" s="113"/>
      <c r="R26" s="112"/>
      <c r="S26" s="112"/>
      <c r="T26" s="112"/>
      <c r="U26" s="110"/>
      <c r="V26" s="110"/>
      <c r="W26" s="110"/>
      <c r="X26" s="110"/>
      <c r="Y26" s="17">
        <f t="shared" si="0"/>
        <v>0</v>
      </c>
    </row>
    <row r="27" spans="1:25" ht="15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3"/>
      <c r="P27" s="113"/>
      <c r="Q27" s="113"/>
      <c r="R27" s="112"/>
      <c r="S27" s="112"/>
      <c r="T27" s="112"/>
      <c r="U27" s="110"/>
      <c r="V27" s="110"/>
      <c r="W27" s="110"/>
      <c r="X27" s="110"/>
      <c r="Y27" s="17">
        <f t="shared" si="0"/>
        <v>0</v>
      </c>
    </row>
    <row r="28" spans="1:25" ht="15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3"/>
      <c r="P28" s="113"/>
      <c r="Q28" s="113"/>
      <c r="R28" s="112"/>
      <c r="S28" s="112"/>
      <c r="T28" s="112"/>
      <c r="U28" s="110"/>
      <c r="V28" s="110"/>
      <c r="W28" s="110"/>
      <c r="X28" s="110"/>
      <c r="Y28" s="17">
        <f t="shared" si="0"/>
        <v>0</v>
      </c>
    </row>
    <row r="29" spans="1:25" ht="15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3"/>
      <c r="P29" s="113"/>
      <c r="Q29" s="113"/>
      <c r="R29" s="112"/>
      <c r="S29" s="112"/>
      <c r="T29" s="112"/>
      <c r="U29" s="110"/>
      <c r="V29" s="110"/>
      <c r="W29" s="110"/>
      <c r="X29" s="110"/>
      <c r="Y29" s="17">
        <f t="shared" si="0"/>
        <v>0</v>
      </c>
    </row>
    <row r="30" spans="1:25" ht="15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3"/>
      <c r="P30" s="113"/>
      <c r="Q30" s="113"/>
      <c r="R30" s="112"/>
      <c r="S30" s="112"/>
      <c r="T30" s="112"/>
      <c r="U30" s="110"/>
      <c r="V30" s="110"/>
      <c r="W30" s="110"/>
      <c r="X30" s="110"/>
      <c r="Y30" s="17">
        <f t="shared" si="0"/>
        <v>0</v>
      </c>
    </row>
    <row r="31" spans="1:25" ht="15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3"/>
      <c r="P31" s="113"/>
      <c r="Q31" s="113"/>
      <c r="R31" s="112"/>
      <c r="S31" s="112"/>
      <c r="T31" s="112"/>
      <c r="U31" s="110"/>
      <c r="V31" s="110"/>
      <c r="W31" s="110"/>
      <c r="X31" s="110"/>
      <c r="Y31" s="17">
        <f t="shared" si="0"/>
        <v>0</v>
      </c>
    </row>
    <row r="32" spans="1:25" ht="15.75">
      <c r="A32" s="104" t="s">
        <v>25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7">
        <f>SUM(Y16:Y31)</f>
        <v>841.14</v>
      </c>
    </row>
    <row r="33" spans="1:25" ht="15.75">
      <c r="A33" s="104" t="s">
        <v>30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7" t="s">
        <v>31</v>
      </c>
    </row>
    <row r="34" spans="1:25" ht="15.75">
      <c r="A34" s="104" t="s">
        <v>28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7">
        <f>Y32</f>
        <v>841.14</v>
      </c>
    </row>
    <row r="35" ht="18" customHeight="1">
      <c r="A35" s="1" t="s">
        <v>65</v>
      </c>
    </row>
    <row r="36" spans="1:25" ht="15" customHeight="1">
      <c r="A36" s="119" t="str">
        <f>SUMINWORDS(Y34,"грн.","коп.")</f>
        <v>Вісімсот сорок одна грн. 14 коп.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5.7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23"/>
      <c r="W37" s="103"/>
      <c r="X37" s="103"/>
      <c r="Y37" s="103"/>
    </row>
    <row r="38" ht="14.25" customHeight="1"/>
    <row r="39" spans="1:25" ht="15.75">
      <c r="A39" s="1" t="s">
        <v>27</v>
      </c>
      <c r="D39" s="24"/>
      <c r="E39" s="24"/>
      <c r="F39" s="24"/>
      <c r="G39" s="24"/>
      <c r="H39" s="24"/>
      <c r="I39" s="24"/>
      <c r="J39" s="24"/>
      <c r="K39" s="24"/>
      <c r="L39" s="75" t="s">
        <v>36</v>
      </c>
      <c r="M39" s="75"/>
      <c r="N39" s="75"/>
      <c r="O39" s="75"/>
      <c r="P39" s="75"/>
      <c r="Q39" s="75"/>
      <c r="R39" s="75"/>
      <c r="S39" s="75"/>
      <c r="T39" s="75"/>
      <c r="U39" s="75"/>
      <c r="V39" s="24"/>
      <c r="W39" s="24"/>
      <c r="X39" s="24"/>
      <c r="Y39" s="24"/>
    </row>
  </sheetData>
  <sheetProtection/>
  <mergeCells count="85">
    <mergeCell ref="L39:U39"/>
    <mergeCell ref="A36:Y36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A34:X34"/>
    <mergeCell ref="A31:N31"/>
    <mergeCell ref="A33:X3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39</v>
      </c>
      <c r="B3" s="18"/>
      <c r="C3" s="18"/>
      <c r="D3" s="18"/>
      <c r="E3" s="22" t="s">
        <v>32</v>
      </c>
      <c r="F3" s="22"/>
      <c r="G3" s="91">
        <v>23</v>
      </c>
      <c r="H3" s="91"/>
      <c r="I3" s="91"/>
      <c r="J3" s="18"/>
      <c r="K3" s="22" t="s">
        <v>18</v>
      </c>
      <c r="L3" s="22"/>
      <c r="M3" s="19" t="s">
        <v>29</v>
      </c>
      <c r="N3" s="19"/>
      <c r="O3" s="20"/>
      <c r="P3" s="20"/>
      <c r="Q3" s="19"/>
      <c r="R3" s="19" t="s">
        <v>29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12</v>
      </c>
      <c r="B5" s="8"/>
      <c r="C5" s="8"/>
      <c r="D5" s="8"/>
      <c r="E5" s="106" t="s">
        <v>34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13</v>
      </c>
      <c r="B6" s="11"/>
      <c r="C6" s="107" t="s">
        <v>33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14</v>
      </c>
      <c r="B7" s="11"/>
      <c r="C7" s="11"/>
      <c r="D7" s="86" t="s">
        <v>42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15</v>
      </c>
      <c r="B8" s="109" t="s">
        <v>46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"/>
      <c r="R8" s="93" t="s">
        <v>16</v>
      </c>
      <c r="S8" s="93"/>
      <c r="T8" s="93"/>
      <c r="U8" s="86" t="s">
        <v>44</v>
      </c>
      <c r="V8" s="86"/>
      <c r="W8" s="86"/>
      <c r="X8" s="86"/>
      <c r="Y8" s="87"/>
    </row>
    <row r="9" spans="1:25" ht="15.75" customHeight="1">
      <c r="A9" s="10" t="s">
        <v>17</v>
      </c>
      <c r="B9" s="11"/>
      <c r="C9" s="11"/>
      <c r="D9" s="86" t="s">
        <v>35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19</v>
      </c>
      <c r="B13" s="96"/>
      <c r="C13" s="96"/>
      <c r="D13" s="88" t="s">
        <v>55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9"/>
    </row>
    <row r="14" ht="12.75" customHeight="1"/>
    <row r="15" spans="1:25" ht="49.5" customHeight="1">
      <c r="A15" s="99" t="s">
        <v>53</v>
      </c>
      <c r="B15" s="100"/>
      <c r="C15" s="101"/>
      <c r="D15" s="97" t="s">
        <v>20</v>
      </c>
      <c r="E15" s="98"/>
      <c r="F15" s="98"/>
      <c r="G15" s="98"/>
      <c r="H15" s="98"/>
      <c r="I15" s="98"/>
      <c r="J15" s="98"/>
      <c r="K15" s="98"/>
      <c r="L15" s="98"/>
      <c r="M15" s="98"/>
      <c r="N15" s="42"/>
      <c r="O15" s="94" t="s">
        <v>24</v>
      </c>
      <c r="P15" s="94"/>
      <c r="Q15" s="94"/>
      <c r="R15" s="94" t="s">
        <v>23</v>
      </c>
      <c r="S15" s="94"/>
      <c r="T15" s="94"/>
      <c r="U15" s="94" t="s">
        <v>22</v>
      </c>
      <c r="V15" s="94"/>
      <c r="W15" s="94"/>
      <c r="X15" s="94"/>
      <c r="Y15" s="16" t="s">
        <v>21</v>
      </c>
    </row>
    <row r="16" spans="1:25" ht="52.5" customHeight="1">
      <c r="A16" s="79" t="s">
        <v>54</v>
      </c>
      <c r="B16" s="80"/>
      <c r="C16" s="81"/>
      <c r="D16" s="82" t="s">
        <v>52</v>
      </c>
      <c r="E16" s="83"/>
      <c r="F16" s="83"/>
      <c r="G16" s="83"/>
      <c r="H16" s="83"/>
      <c r="I16" s="83"/>
      <c r="J16" s="83"/>
      <c r="K16" s="83"/>
      <c r="L16" s="83"/>
      <c r="M16" s="83"/>
      <c r="N16" s="41"/>
      <c r="O16" s="85" t="s">
        <v>38</v>
      </c>
      <c r="P16" s="85"/>
      <c r="Q16" s="85"/>
      <c r="R16" s="90">
        <v>4</v>
      </c>
      <c r="S16" s="90"/>
      <c r="T16" s="90"/>
      <c r="U16" s="92">
        <v>29.46</v>
      </c>
      <c r="V16" s="92"/>
      <c r="W16" s="92"/>
      <c r="X16" s="92"/>
      <c r="Y16" s="34">
        <f aca="true" t="shared" si="0" ref="Y16:Y26">R16*U16</f>
        <v>117.84</v>
      </c>
    </row>
    <row r="17" spans="1:37" ht="16.5">
      <c r="A17" s="76"/>
      <c r="B17" s="77"/>
      <c r="C17" s="7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5"/>
      <c r="P17" s="85"/>
      <c r="Q17" s="85"/>
      <c r="R17" s="84"/>
      <c r="S17" s="84"/>
      <c r="T17" s="84"/>
      <c r="U17" s="92"/>
      <c r="V17" s="92"/>
      <c r="W17" s="92"/>
      <c r="X17" s="9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5"/>
      <c r="P18" s="85"/>
      <c r="Q18" s="85"/>
      <c r="R18" s="84"/>
      <c r="S18" s="84"/>
      <c r="T18" s="84"/>
      <c r="U18" s="92"/>
      <c r="V18" s="92"/>
      <c r="W18" s="92"/>
      <c r="X18" s="9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5"/>
      <c r="P19" s="85"/>
      <c r="Q19" s="85"/>
      <c r="R19" s="84"/>
      <c r="S19" s="84"/>
      <c r="T19" s="84"/>
      <c r="U19" s="92"/>
      <c r="V19" s="92"/>
      <c r="W19" s="92"/>
      <c r="X19" s="9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5"/>
      <c r="P20" s="85"/>
      <c r="Q20" s="85"/>
      <c r="R20" s="84"/>
      <c r="S20" s="84"/>
      <c r="T20" s="84"/>
      <c r="U20" s="92"/>
      <c r="V20" s="92"/>
      <c r="W20" s="92"/>
      <c r="X20" s="9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5"/>
      <c r="P21" s="85"/>
      <c r="Q21" s="85"/>
      <c r="R21" s="84"/>
      <c r="S21" s="84"/>
      <c r="T21" s="84"/>
      <c r="U21" s="92"/>
      <c r="V21" s="92"/>
      <c r="W21" s="92"/>
      <c r="X21" s="9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5"/>
      <c r="P22" s="85"/>
      <c r="Q22" s="85"/>
      <c r="R22" s="84"/>
      <c r="S22" s="84"/>
      <c r="T22" s="84"/>
      <c r="U22" s="92"/>
      <c r="V22" s="92"/>
      <c r="W22" s="92"/>
      <c r="X22" s="9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5"/>
      <c r="P23" s="85"/>
      <c r="Q23" s="85"/>
      <c r="R23" s="84"/>
      <c r="S23" s="84"/>
      <c r="T23" s="84"/>
      <c r="U23" s="92"/>
      <c r="V23" s="92"/>
      <c r="W23" s="92"/>
      <c r="X23" s="92"/>
      <c r="Y23" s="34">
        <f t="shared" si="0"/>
        <v>0</v>
      </c>
    </row>
    <row r="24" spans="1:25" ht="16.5">
      <c r="A24" s="79"/>
      <c r="B24" s="80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5"/>
      <c r="P24" s="85"/>
      <c r="Q24" s="85"/>
      <c r="R24" s="84"/>
      <c r="S24" s="84"/>
      <c r="T24" s="84"/>
      <c r="U24" s="92"/>
      <c r="V24" s="92"/>
      <c r="W24" s="92"/>
      <c r="X24" s="9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5"/>
      <c r="P25" s="85"/>
      <c r="Q25" s="85"/>
      <c r="R25" s="84"/>
      <c r="S25" s="84"/>
      <c r="T25" s="84"/>
      <c r="U25" s="92"/>
      <c r="V25" s="92"/>
      <c r="W25" s="92"/>
      <c r="X25" s="9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5"/>
      <c r="P26" s="85"/>
      <c r="Q26" s="85"/>
      <c r="R26" s="84"/>
      <c r="S26" s="84"/>
      <c r="T26" s="84"/>
      <c r="U26" s="92"/>
      <c r="V26" s="92"/>
      <c r="W26" s="92"/>
      <c r="X26" s="92"/>
      <c r="Y26" s="34">
        <f t="shared" si="0"/>
        <v>0</v>
      </c>
    </row>
    <row r="27" spans="1:25" ht="15.75">
      <c r="A27" s="104" t="s">
        <v>25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7">
        <f>SUM(Y16:Y26)</f>
        <v>117.84</v>
      </c>
    </row>
    <row r="28" spans="1:25" ht="15.75">
      <c r="A28" s="104" t="s">
        <v>30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7" t="s">
        <v>31</v>
      </c>
    </row>
    <row r="29" spans="1:25" ht="15.75">
      <c r="A29" s="104" t="s">
        <v>28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7">
        <f>Y27</f>
        <v>117.84</v>
      </c>
    </row>
    <row r="31" spans="1:25" ht="16.5">
      <c r="A31" s="1" t="s">
        <v>26</v>
      </c>
      <c r="J31" s="105" t="str">
        <f>SUMINWORDS(Y29,"грн.","коп.")</f>
        <v>Сто сімнадцять грн. 84 коп.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5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23"/>
      <c r="W32" s="102"/>
      <c r="X32" s="102"/>
      <c r="Y32" s="102"/>
    </row>
    <row r="33" ht="18.75" customHeight="1"/>
    <row r="34" spans="1:25" ht="15.75">
      <c r="A34" s="1" t="s">
        <v>27</v>
      </c>
      <c r="D34" s="24"/>
      <c r="E34" s="24"/>
      <c r="F34" s="24"/>
      <c r="G34" s="24"/>
      <c r="H34" s="24"/>
      <c r="I34" s="24"/>
      <c r="J34" s="75" t="s">
        <v>36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Бухгалтерия2</cp:lastModifiedBy>
  <cp:lastPrinted>2019-08-21T08:26:47Z</cp:lastPrinted>
  <dcterms:created xsi:type="dcterms:W3CDTF">2006-10-31T08:29:53Z</dcterms:created>
  <dcterms:modified xsi:type="dcterms:W3CDTF">2019-09-03T07:55:12Z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