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Admin\Desktop\Архів 2020\ПМЦ 2020\БЮДЖЕТНІ ЗАПИТИ_на 2020 рік\"/>
    </mc:Choice>
  </mc:AlternateContent>
  <xr:revisionPtr revIDLastSave="0" documentId="13_ncr:1_{B27D3753-2E13-4BE1-8C18-DA76B57FA3D5}" xr6:coauthVersionLast="45" xr6:coauthVersionMax="45" xr10:uidLastSave="{00000000-0000-0000-0000-000000000000}"/>
  <bookViews>
    <workbookView xWindow="-120" yWindow="-120" windowWidth="29040" windowHeight="15840" xr2:uid="{00000000-000D-0000-FFFF-FFFF00000000}"/>
  </bookViews>
  <sheets>
    <sheet name="Форма 2" sheetId="1" r:id="rId1"/>
    <sheet name="Форма 3" sheetId="2" r:id="rId2"/>
    <sheet name="Лист3 (2)" sheetId="4" state="hidden" r:id="rId3"/>
  </sheets>
  <definedNames>
    <definedName name="_xlnm.Print_Area" localSheetId="0">'Форма 2'!$A$1:$P$344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2" l="1"/>
  <c r="K88" i="2" l="1"/>
  <c r="K83" i="2"/>
  <c r="G121" i="2" s="1"/>
  <c r="G88" i="2"/>
  <c r="G83" i="2"/>
  <c r="C121" i="2" s="1"/>
  <c r="K29" i="2"/>
  <c r="D302" i="1" l="1"/>
  <c r="M302" i="1"/>
  <c r="K302" i="1"/>
  <c r="I302" i="1"/>
  <c r="G302" i="1"/>
  <c r="E302" i="1"/>
  <c r="G83" i="4"/>
  <c r="E83" i="4"/>
  <c r="D83" i="4"/>
  <c r="I81" i="4"/>
  <c r="I68" i="4"/>
  <c r="K62" i="4"/>
  <c r="K60" i="4"/>
  <c r="K58" i="4"/>
  <c r="K28" i="4"/>
  <c r="I17" i="4"/>
  <c r="K15" i="4"/>
  <c r="M13" i="4"/>
  <c r="M83" i="4" s="1"/>
  <c r="I11" i="4"/>
  <c r="K6" i="4"/>
  <c r="I6" i="4"/>
  <c r="M231" i="1"/>
  <c r="K224" i="1"/>
  <c r="K246" i="1"/>
  <c r="K83" i="4" l="1"/>
  <c r="I83" i="4"/>
  <c r="K281" i="1"/>
  <c r="K279" i="1"/>
  <c r="K277" i="1"/>
  <c r="I229" i="1"/>
  <c r="I300" i="1"/>
  <c r="I287" i="1"/>
  <c r="I224" i="1"/>
  <c r="K233" i="1"/>
  <c r="I235" i="1"/>
  <c r="E75" i="2"/>
  <c r="C75" i="2"/>
  <c r="B75" i="2"/>
  <c r="E121" i="2"/>
  <c r="B121" i="2"/>
  <c r="M65" i="2"/>
  <c r="N113" i="2"/>
  <c r="N111" i="2"/>
  <c r="L113" i="2"/>
  <c r="I170" i="1"/>
  <c r="I168" i="1"/>
  <c r="J168" i="1" s="1"/>
  <c r="L111" i="2"/>
  <c r="J113" i="2"/>
  <c r="J111" i="2"/>
  <c r="H111" i="2"/>
  <c r="I57" i="2"/>
  <c r="F170" i="1"/>
  <c r="G170" i="1" s="1"/>
  <c r="H113" i="2"/>
  <c r="N103" i="2"/>
  <c r="J103" i="2"/>
  <c r="J114" i="2" s="1"/>
  <c r="J102" i="2"/>
  <c r="M67" i="2"/>
  <c r="I68" i="2"/>
  <c r="I67" i="2"/>
  <c r="I65" i="2"/>
  <c r="L145" i="1"/>
  <c r="L143" i="1"/>
  <c r="M143" i="1" s="1"/>
  <c r="F81" i="1"/>
  <c r="E81" i="1"/>
  <c r="F80" i="1"/>
  <c r="E80" i="1"/>
  <c r="L103" i="1"/>
  <c r="N57" i="1"/>
  <c r="M57" i="1"/>
  <c r="L55" i="1"/>
  <c r="H46" i="1"/>
  <c r="J44" i="1"/>
  <c r="J46" i="1" s="1"/>
  <c r="I44" i="1"/>
  <c r="I46" i="1" s="1"/>
  <c r="D46" i="1"/>
  <c r="F44" i="1"/>
  <c r="F46" i="1" s="1"/>
  <c r="E44" i="1"/>
  <c r="E46" i="1" s="1"/>
  <c r="L34" i="1"/>
  <c r="N32" i="1"/>
  <c r="N34" i="1" s="1"/>
  <c r="M32" i="1"/>
  <c r="M34" i="1" s="1"/>
  <c r="M57" i="2"/>
  <c r="M56" i="2"/>
  <c r="D314" i="1"/>
  <c r="J314" i="1" s="1"/>
  <c r="C314" i="1"/>
  <c r="J313" i="1"/>
  <c r="J312" i="1"/>
  <c r="L103" i="2"/>
  <c r="L109" i="2" s="1"/>
  <c r="L102" i="2"/>
  <c r="H103" i="2"/>
  <c r="H114" i="2" s="1"/>
  <c r="H102" i="2"/>
  <c r="H108" i="2" s="1"/>
  <c r="H114" i="1"/>
  <c r="I114" i="1" s="1"/>
  <c r="H113" i="1"/>
  <c r="I113" i="1" s="1"/>
  <c r="D114" i="1"/>
  <c r="E114" i="1" s="1"/>
  <c r="D113" i="1"/>
  <c r="E113" i="1" s="1"/>
  <c r="F159" i="1"/>
  <c r="G159" i="1" s="1"/>
  <c r="I56" i="2"/>
  <c r="G75" i="2" s="1"/>
  <c r="M150" i="1"/>
  <c r="G172" i="1"/>
  <c r="J170" i="1"/>
  <c r="J163" i="1"/>
  <c r="J162" i="1"/>
  <c r="G163" i="1"/>
  <c r="G162" i="1"/>
  <c r="F168" i="1" s="1"/>
  <c r="G168" i="1" s="1"/>
  <c r="M145" i="1"/>
  <c r="M133" i="1"/>
  <c r="M131" i="1"/>
  <c r="H82" i="1"/>
  <c r="J82" i="1" s="1"/>
  <c r="J81" i="1"/>
  <c r="I81" i="1"/>
  <c r="J80" i="1"/>
  <c r="I80" i="1"/>
  <c r="D82" i="1"/>
  <c r="E82" i="1" s="1"/>
  <c r="F82" i="1" s="1"/>
  <c r="L59" i="1"/>
  <c r="N59" i="1" s="1"/>
  <c r="I149" i="1"/>
  <c r="J149" i="1"/>
  <c r="I147" i="1"/>
  <c r="J147" i="1" s="1"/>
  <c r="J148" i="1"/>
  <c r="I146" i="1"/>
  <c r="J146" i="1" s="1"/>
  <c r="I145" i="1"/>
  <c r="J145" i="1" s="1"/>
  <c r="I144" i="1"/>
  <c r="J144" i="1" s="1"/>
  <c r="I143" i="1"/>
  <c r="J143" i="1" s="1"/>
  <c r="I140" i="1"/>
  <c r="J140" i="1" s="1"/>
  <c r="I139" i="1"/>
  <c r="J139" i="1" s="1"/>
  <c r="I138" i="1"/>
  <c r="J138" i="1" s="1"/>
  <c r="I137" i="1"/>
  <c r="J137" i="1" s="1"/>
  <c r="J134" i="1"/>
  <c r="J133" i="1"/>
  <c r="J132" i="1"/>
  <c r="J131" i="1"/>
  <c r="I128" i="1"/>
  <c r="J128" i="1" s="1"/>
  <c r="I127" i="1"/>
  <c r="J127" i="1" s="1"/>
  <c r="I126" i="1"/>
  <c r="J126" i="1" s="1"/>
  <c r="I125" i="1"/>
  <c r="J125" i="1" s="1"/>
  <c r="H106" i="1"/>
  <c r="J106" i="1" s="1"/>
  <c r="H59" i="1"/>
  <c r="J59" i="1" s="1"/>
  <c r="G151" i="1"/>
  <c r="G149" i="1"/>
  <c r="G148" i="1"/>
  <c r="G146" i="1"/>
  <c r="G145" i="1"/>
  <c r="G144" i="1"/>
  <c r="G143" i="1"/>
  <c r="G137" i="1"/>
  <c r="F141" i="1"/>
  <c r="G141" i="1"/>
  <c r="F140" i="1"/>
  <c r="G140" i="1" s="1"/>
  <c r="F139" i="1"/>
  <c r="G139" i="1"/>
  <c r="F138" i="1"/>
  <c r="G138" i="1" s="1"/>
  <c r="G135" i="1"/>
  <c r="G134" i="1"/>
  <c r="G133" i="1"/>
  <c r="G132" i="1"/>
  <c r="G131" i="1"/>
  <c r="G129" i="1"/>
  <c r="G128" i="1"/>
  <c r="G127" i="1"/>
  <c r="G126" i="1"/>
  <c r="G125" i="1"/>
  <c r="D106" i="1"/>
  <c r="F106" i="1"/>
  <c r="E106" i="1"/>
  <c r="D55" i="1"/>
  <c r="F55" i="1" s="1"/>
  <c r="D57" i="1"/>
  <c r="E57" i="1" s="1"/>
  <c r="I82" i="1"/>
  <c r="F57" i="1"/>
  <c r="F113" i="1"/>
  <c r="F114" i="1"/>
  <c r="I159" i="1"/>
  <c r="J114" i="1"/>
  <c r="I62" i="2"/>
  <c r="I63" i="2"/>
  <c r="F165" i="1" l="1"/>
  <c r="G165" i="1" s="1"/>
  <c r="I169" i="1"/>
  <c r="J169" i="1" s="1"/>
  <c r="I160" i="1"/>
  <c r="F160" i="1"/>
  <c r="D115" i="1"/>
  <c r="E115" i="1" s="1"/>
  <c r="I106" i="1"/>
  <c r="J159" i="1"/>
  <c r="H115" i="1"/>
  <c r="M59" i="1"/>
  <c r="H109" i="2"/>
  <c r="J113" i="1"/>
  <c r="I59" i="1"/>
  <c r="F59" i="1"/>
  <c r="I165" i="1"/>
  <c r="J165" i="1" s="1"/>
  <c r="I166" i="1"/>
  <c r="J166" i="1" s="1"/>
  <c r="D59" i="1"/>
  <c r="E55" i="1"/>
  <c r="E59" i="1" s="1"/>
  <c r="H112" i="2"/>
  <c r="L112" i="2"/>
  <c r="J112" i="2"/>
  <c r="M63" i="2"/>
  <c r="M68" i="2"/>
  <c r="L101" i="1"/>
  <c r="M62" i="2"/>
  <c r="I75" i="2"/>
  <c r="M66" i="2"/>
  <c r="N103" i="1"/>
  <c r="M103" i="1"/>
  <c r="L127" i="1"/>
  <c r="F171" i="1" s="1"/>
  <c r="G171" i="1" s="1"/>
  <c r="N114" i="2"/>
  <c r="N109" i="2"/>
  <c r="N55" i="1"/>
  <c r="I66" i="2"/>
  <c r="J109" i="2"/>
  <c r="L108" i="2"/>
  <c r="L114" i="2"/>
  <c r="M55" i="1"/>
  <c r="N102" i="2"/>
  <c r="J108" i="2"/>
  <c r="F115" i="1" l="1"/>
  <c r="F166" i="1"/>
  <c r="G166" i="1" s="1"/>
  <c r="G160" i="1"/>
  <c r="I171" i="1"/>
  <c r="J171" i="1" s="1"/>
  <c r="J160" i="1"/>
  <c r="I115" i="1"/>
  <c r="J115" i="1"/>
  <c r="N108" i="2"/>
  <c r="N112" i="2"/>
  <c r="L146" i="1"/>
  <c r="M146" i="1" s="1"/>
  <c r="M127" i="1"/>
  <c r="L139" i="1"/>
  <c r="M139" i="1" s="1"/>
  <c r="M101" i="1"/>
  <c r="N101" i="1"/>
  <c r="L125" i="1"/>
  <c r="L106" i="1"/>
  <c r="M106" i="1" l="1"/>
  <c r="N106" i="1"/>
  <c r="L144" i="1"/>
  <c r="M144" i="1" s="1"/>
  <c r="M125" i="1"/>
  <c r="L137" i="1"/>
  <c r="M137" i="1" s="1"/>
  <c r="F169" i="1"/>
  <c r="G1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Администратор</author>
  </authors>
  <commentList>
    <comment ref="K233" authorId="0" shapeId="0" xr:uid="{00000000-0006-0000-0000-000001000000}">
      <text>
        <r>
          <rPr>
            <b/>
            <sz val="10"/>
            <color indexed="81"/>
            <rFont val="Tahoma"/>
            <family val="2"/>
            <charset val="204"/>
          </rPr>
          <t>-3500000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Администратор</author>
  </authors>
  <commentList>
    <comment ref="K15" authorId="0" shapeId="0" xr:uid="{00000000-0006-0000-0200-000001000000}">
      <text>
        <r>
          <rPr>
            <b/>
            <sz val="10"/>
            <color indexed="81"/>
            <rFont val="Tahoma"/>
            <family val="2"/>
            <charset val="204"/>
          </rPr>
          <t>-3500000</t>
        </r>
      </text>
    </comment>
  </commentList>
</comments>
</file>

<file path=xl/sharedStrings.xml><?xml version="1.0" encoding="utf-8"?>
<sst xmlns="http://schemas.openxmlformats.org/spreadsheetml/2006/main" count="2650" uniqueCount="339">
  <si>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</si>
  <si>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</si>
  <si>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</si>
  <si>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</si>
  <si>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</si>
  <si>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</si>
  <si>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</si>
  <si>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</si>
  <si>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</si>
  <si>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</si>
  <si>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</si>
  <si>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</si>
  <si>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</si>
  <si>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</si>
  <si>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</si>
  <si>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</si>
  <si>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</si>
  <si>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</si>
  <si>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</si>
  <si>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</si>
  <si>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</si>
  <si>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</si>
  <si>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</si>
  <si>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</si>
  <si>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</si>
  <si>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</si>
  <si>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</si>
  <si>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</si>
  <si>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</si>
  <si>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</si>
  <si>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</si>
  <si>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</si>
  <si>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</si>
  <si>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</si>
  <si>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</si>
  <si>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</si>
  <si>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</si>
  <si>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</si>
  <si>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</si>
  <si>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</si>
  <si>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</si>
  <si>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</si>
  <si>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</si>
  <si>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</si>
  <si>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</si>
  <si>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</si>
  <si>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</si>
  <si>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</si>
  <si>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</si>
  <si>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</si>
  <si>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</si>
  <si>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</si>
  <si>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</si>
  <si>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</si>
  <si>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(прізвище та ініціали)</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</si>
  <si>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</si>
  <si>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</si>
  <si>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</si>
  <si>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</si>
  <si>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</si>
  <si>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</si>
  <si>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</si>
  <si>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</si>
  <si>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</si>
  <si>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</si>
  <si>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</si>
  <si>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</si>
  <si>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</si>
  <si>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</si>
  <si>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</si>
  <si>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</si>
  <si>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</si>
  <si>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</si>
  <si>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</si>
  <si>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</si>
  <si>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</si>
  <si>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</si>
  <si>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</si>
  <si>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</si>
  <si>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</si>
  <si>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2018 рік (звіт)</t>
  </si>
  <si>
    <t>2019 рік (затверджено)</t>
  </si>
  <si>
    <t>2020 рік (проект)</t>
  </si>
  <si>
    <t>1) надходження для виконання бюджетної програми у 2018 - 2020 роках:</t>
  </si>
  <si>
    <t>2021 рік (прогноз)</t>
  </si>
  <si>
    <t>2021рік (прогноз)</t>
  </si>
  <si>
    <t>2022 рік (прогноз)</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</si>
  <si>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</si>
  <si>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2018- 2020 роках:</t>
  </si>
  <si>
    <t>2020рік (проект)</t>
  </si>
  <si>
    <t>3) видатки за кодами Економічної класифікації видатків бюджету у 2021 - 2022роках:</t>
  </si>
  <si>
    <t>4) надання кредитів за кодами Класифікації кредитування бюджету у 2021 - 2022 роках:</t>
  </si>
  <si>
    <t>2022рік (прогноз)</t>
  </si>
  <si>
    <t>1) витрати за напрямами використання бюджетних коштів у 2018 - 2020 роках:</t>
  </si>
  <si>
    <t>2018рік (звіт)</t>
  </si>
  <si>
    <t>2019рік (затверджено)</t>
  </si>
  <si>
    <t>2) витрати за напрямами використання бюджетних коштів у 2021 - 2022роках:</t>
  </si>
  <si>
    <t>1) результативні показники бюджетної програми у 2018- 2020 роках:</t>
  </si>
  <si>
    <t>2) результативні показники бюджетної програми у 2021 - 2022 роках:</t>
  </si>
  <si>
    <t>2019 рік (план)</t>
  </si>
  <si>
    <t>2020рік</t>
  </si>
  <si>
    <t>2021 рік</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</si>
  <si>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</si>
  <si>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</si>
  <si>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2021- 2022 роках:</t>
  </si>
  <si>
    <t>12. Об'єкти, які виконуються в межах бюджетної програми за рахунок коштів бюджету розвитку у 2018 - 2022 роках:</t>
  </si>
  <si>
    <t>2) надходження для виконання бюджетної програми у 2020 - 2021 роках:</t>
  </si>
  <si>
    <t>2) кредиторська заборгованість місцевого бюджету у 2019 - 2020 роках:</t>
  </si>
  <si>
    <t>2019 рік</t>
  </si>
  <si>
    <t>2020 рік</t>
  </si>
  <si>
    <t>Дебіторська заборгованість на 01.01.2019</t>
  </si>
  <si>
    <t>Очікувана дебіторська заборгованість на 01.01.2020</t>
  </si>
  <si>
    <t>15. Підстави та обґрунтування видатків спеціального фонду на 2019 рік та на 2020 - 2022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</si>
  <si>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(найменування відповідального виконавця)</t>
  </si>
  <si>
    <t>1.1.</t>
  </si>
  <si>
    <t>1.2.</t>
  </si>
  <si>
    <t>грн.</t>
  </si>
  <si>
    <t>од.</t>
  </si>
  <si>
    <t>%</t>
  </si>
  <si>
    <t>Розрахунок</t>
  </si>
  <si>
    <t>1.</t>
  </si>
  <si>
    <t>2.</t>
  </si>
  <si>
    <t>2.1.</t>
  </si>
  <si>
    <t>2.2.</t>
  </si>
  <si>
    <t>3.</t>
  </si>
  <si>
    <t>3.1.</t>
  </si>
  <si>
    <t>3.2.</t>
  </si>
  <si>
    <t>4.</t>
  </si>
  <si>
    <t>4.1.</t>
  </si>
  <si>
    <t>4.2.</t>
  </si>
  <si>
    <t>4.3.</t>
  </si>
  <si>
    <t>4.4.</t>
  </si>
  <si>
    <t xml:space="preserve">Обсяг видатків на проектування будівництва об’єктів </t>
  </si>
  <si>
    <t>Обсяг видатків на реконструкцію 
 об’єктів</t>
  </si>
  <si>
    <t>Обсяг видатків на проектування 
реконструкції об’єктів</t>
  </si>
  <si>
    <t>1.3.</t>
  </si>
  <si>
    <t>1.4.</t>
  </si>
  <si>
    <t>Кількість проектів для будівництва об’єктів</t>
  </si>
  <si>
    <t>Кількість об'єктів, які планується реконструювати</t>
  </si>
  <si>
    <t>Кількість проектів для реконструкції об’єктів</t>
  </si>
  <si>
    <t>2.3.</t>
  </si>
  <si>
    <t>2.4.</t>
  </si>
  <si>
    <t>Середні витрати на розробку одного проекту для будівництва об’єкта</t>
  </si>
  <si>
    <t>Середні витрати на реконструкцію одного об’єкта</t>
  </si>
  <si>
    <t>Середні витрати на розробку одного проекту для реконструкції об’єкта</t>
  </si>
  <si>
    <t>3.3.</t>
  </si>
  <si>
    <t>3.4.</t>
  </si>
  <si>
    <t>Обсяг видатків на будівництво об'єктів</t>
  </si>
  <si>
    <t>Кількість об`єктів, які планується побудувати</t>
  </si>
  <si>
    <t>Середня вартість витрат на будівництво одного об`єкта</t>
  </si>
  <si>
    <t>Динаміка кількості об'єктів будівництва порівняно з попереднім роком</t>
  </si>
  <si>
    <t>Динаміка обсягу будівництва порівняно з попереднім роком</t>
  </si>
  <si>
    <t>Динаміка кількості об'єктів реконструкції порівняно з попереднім роком</t>
  </si>
  <si>
    <t>Динаміка обсягу реконструкції порівняно з попереднім роком</t>
  </si>
  <si>
    <t>Рівень готовності об'єктів будівництва</t>
  </si>
  <si>
    <t>Рівень готовності проектної документації з
реконструкції об’єктів</t>
  </si>
  <si>
    <t>Рівень готовності проектної документації
будівництва об’єктів</t>
  </si>
  <si>
    <t>Рівень готовності об'єктів реконструкції</t>
  </si>
  <si>
    <t>4.5.</t>
  </si>
  <si>
    <t>4.6.</t>
  </si>
  <si>
    <t>4.7.</t>
  </si>
  <si>
    <t>4.8.</t>
  </si>
  <si>
    <t xml:space="preserve"> Капітальне будівництво (придбання) інших об'єктів</t>
  </si>
  <si>
    <t xml:space="preserve"> Реконструкція та реставрація інших об'єктів</t>
  </si>
  <si>
    <t>Забезпечення реконструкції об’єктів</t>
  </si>
  <si>
    <t>Проектування реконструкції об’єктів</t>
  </si>
  <si>
    <t>Проектування будівництва об'єктів</t>
  </si>
  <si>
    <t>Забезпечення будівництва  об`єктів</t>
  </si>
  <si>
    <t>Коригування проектування реконструкції об’єктів</t>
  </si>
  <si>
    <t>5.</t>
  </si>
  <si>
    <t>Обсяг видатків на проектування коригування
реконструкції об’єктів</t>
  </si>
  <si>
    <t>1.5.</t>
  </si>
  <si>
    <t>2.5.</t>
  </si>
  <si>
    <t>Кількість проектів для реконструкції  об’єктів, які необхідно корегувати</t>
  </si>
  <si>
    <t>3.5.</t>
  </si>
  <si>
    <t>Середні витрати на коригування одного проекту для реконструкції об’єкта</t>
  </si>
  <si>
    <t>4.9.</t>
  </si>
  <si>
    <t>Рівень готовності проектної документації
реконструкції об’єктів, які необхідно корегувати</t>
  </si>
  <si>
    <t>Рекультивація території існуючого сміттєзвалища в с. Барвінок Ужгородського району II-га черга - будівництво</t>
  </si>
  <si>
    <t>2016-2022</t>
  </si>
  <si>
    <t>Облаштування частини  території існуючого кладовища в с. Барвінок Ужгородського району - будівництво</t>
  </si>
  <si>
    <t>Будівництво водовідведення поверхневих вод з вулиць Тельмана, Шишкіна, Єрмака, С. Разіна, 9-січня</t>
  </si>
  <si>
    <t>Будівництво напірної каналізаційної мережі із влаштуванням КНС від вул. Спортивна до вул. Українська</t>
  </si>
  <si>
    <t>Реконструкція підземного водозабору "Минай" с. Холмок Ужгородського району</t>
  </si>
  <si>
    <t>Реконструкція водогону по вул. Гагаріна</t>
  </si>
  <si>
    <t>Реконструкція водопровідної мережі Д-100 мм по вул. Разіна</t>
  </si>
  <si>
    <t>Реконструкція КНС-5 по вул. Краснодонців</t>
  </si>
  <si>
    <t>Реконструкція огорожі насосної станції "Кальварія"</t>
  </si>
  <si>
    <t>Реконструкція каналізаційного колектора по вул. Тельмана</t>
  </si>
  <si>
    <t>Реконструкція аварійної ділянки каналізаційного колектора по пров. Соляний</t>
  </si>
  <si>
    <t>Реконструкція водогону D-325 мм по вул. Шумній від вул. Другетів до прохідної ФМК та по вул. Анкудінова від ФМК до транспортного мосту</t>
  </si>
  <si>
    <t xml:space="preserve"> Управління капітального будівництва Ужгородської міської ради</t>
  </si>
  <si>
    <t>05517713</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</si>
  <si>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</si>
  <si>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</si>
  <si>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</si>
  <si>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</si>
  <si>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</si>
  <si>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</si>
  <si>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</si>
  <si>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</si>
  <si>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класифікацією видатків та кредитування місцевого бюджету</t>
  </si>
  <si>
    <t>Будівництво об'єктів житлово-комунального господарства</t>
  </si>
  <si>
    <t>Ірина Малета 615621</t>
  </si>
  <si>
    <t>2020-2021</t>
  </si>
  <si>
    <t>Будівництво відведення побутових стоків з вулиці Дендеші</t>
  </si>
  <si>
    <t>2019-2021</t>
  </si>
  <si>
    <t>Будівництво відведення побутових стоків з вулиці Шишкіна</t>
  </si>
  <si>
    <t>2019-2020</t>
  </si>
  <si>
    <t>Будівництво водовідведення побутових стоків в мікрорайоні «Горяни»</t>
  </si>
  <si>
    <t>2017-2022</t>
  </si>
  <si>
    <t>Будівництво водовідведення побутових стоків в мікрорайоні «Дравці»</t>
  </si>
  <si>
    <t>2019-2022</t>
  </si>
  <si>
    <t>Будівництво каналізаційної мережі по вул. Богатирська</t>
  </si>
  <si>
    <t>2018-2020</t>
  </si>
  <si>
    <t>Будівництво каналізаційної мережі по вул. Буковинській</t>
  </si>
  <si>
    <t>Будівництво каналізаційної мережі по вул. Донська</t>
  </si>
  <si>
    <t>Будівництво каналізаційної мережі по вул. Кармелюка</t>
  </si>
  <si>
    <t>Будівництво каналізаційної мережі по вул. Козацька</t>
  </si>
  <si>
    <t>Будівництво каналізаційної мережі по вул. Північна</t>
  </si>
  <si>
    <t>Будівництво каналізаційної мережі по вул. Радванська</t>
  </si>
  <si>
    <t>Будівництво каналізаційної мережі по вул. Сливова</t>
  </si>
  <si>
    <t>Будівництво нової лінії каналізаційних очисних споруд потужністю  50 тис. м³/на добу, м. Ужгород</t>
  </si>
  <si>
    <t>2019-2025</t>
  </si>
  <si>
    <t xml:space="preserve">Будівництво велодоріжок із нанесенням відповідної розмітки по вул. 8 Березня </t>
  </si>
  <si>
    <t xml:space="preserve">Будівництво велодоріжок із нанесенням відповідної розмітки по вул. Грушевського </t>
  </si>
  <si>
    <t>2017-2020</t>
  </si>
  <si>
    <t xml:space="preserve">Будівництво велодоріжок із нанесенням відповідної розмітки по вул. Легоцького </t>
  </si>
  <si>
    <t>Будівництво велодоріжок із нанесенням відповідної розмітки по вул. Минайській</t>
  </si>
  <si>
    <t>Будівництво велосипедної доріжки Б.Хмельницького до пішохідного мосту (Київська набережна) в м.Ужгород</t>
  </si>
  <si>
    <t>Будівництво велосипедної доріжки Б.Хмельницького-вул.Драгоманова в м.Ужгород</t>
  </si>
  <si>
    <t>Будівництво велосипедної доріжки Боздошський парк (підвісний міст)-Слов'янська Набережна в м.Ужгород</t>
  </si>
  <si>
    <t>Будівництво велосипедної доріжки вул. Ольбрахта-вул.Волошина-вул.Корзо м.Ужгород</t>
  </si>
  <si>
    <t>Будівництво велосипедної доріжки вул.Корзо-наб.Незалежності м.Ужгород</t>
  </si>
  <si>
    <t>Будівництво велосипедної доріжки міст по вул.Анкудінова (Православна набережна) вул.Ольбрахта в м.Ужгород</t>
  </si>
  <si>
    <t>Будівництво велосипедної доріжки наб.Незалежності (автомобільний міст) -Боздошський парк (підвісний міст) в м.Ужгород</t>
  </si>
  <si>
    <t>Будівництво велосипедної доріжки пішохідний міст до транспортного моста по вул.Анкудінова (Православна набережна) в м.Ужгород</t>
  </si>
  <si>
    <t>Будівництво велосипедної доріжки Слов'янська Набережна-вул.Драгоманова в м.Ужгород</t>
  </si>
  <si>
    <t xml:space="preserve">Реконструкція водогону  D-500мм  по вул. Тельмана </t>
  </si>
  <si>
    <t xml:space="preserve">Реконструкція водогону D-500 мм від ПНС по вул. Тихій "Кальварія" до вул.Собранецької </t>
  </si>
  <si>
    <t>2016-2021</t>
  </si>
  <si>
    <t xml:space="preserve">Реконструкція водопровідної мережі D-300мм по вул. Декабристів </t>
  </si>
  <si>
    <t xml:space="preserve">Реконструкція водопровідної мережі D-300мм по вул. Джамбула </t>
  </si>
  <si>
    <t xml:space="preserve">Реконструкція водопровідної мережі по вул. Добрянського </t>
  </si>
  <si>
    <t>2015-2020</t>
  </si>
  <si>
    <t xml:space="preserve">Реконструкція водопровідної мережі по вул. Челюскінців від вул. Грушевського до вул.Ак.Корольова </t>
  </si>
  <si>
    <t xml:space="preserve">Реконструкція ділянки міського водопроводу по вул. Собранецькій в м. Ужгород </t>
  </si>
  <si>
    <t>Реконструкція каналізаційного колектора по вул. Будителів до КНС-2</t>
  </si>
  <si>
    <t>Реконструкція каналізаційної мережі по вул. Собранецька</t>
  </si>
  <si>
    <t>Реконструкція КНС-2 по вул. Анкудінова</t>
  </si>
  <si>
    <t>2018/2021</t>
  </si>
  <si>
    <t>Реконструкція напірного каналізаційного колектора 2х500мм від КНС-6 до вул.Капушанської</t>
  </si>
  <si>
    <t>2021-2022</t>
  </si>
  <si>
    <t>Реконструкція напірного колектора від КНС-3 до вул. Бородіна</t>
  </si>
  <si>
    <t>Реконструкція огорожі території  НФС-1, НФС-2, НФС-3</t>
  </si>
  <si>
    <t>Реконструкція хлораторних НФС-1, НФС-2, НФС-3</t>
  </si>
  <si>
    <t>2015-2022</t>
  </si>
  <si>
    <t>2015-2018</t>
  </si>
  <si>
    <t xml:space="preserve">Реконструкція притулку з тимчасового утримання безпритульних тварин в м.Ужгород по вул.Загорській </t>
  </si>
  <si>
    <t>Начальник управління капітального будівництва</t>
  </si>
  <si>
    <t>0443</t>
  </si>
  <si>
    <t>-</t>
  </si>
  <si>
    <t>Додаткові вітрати місцевого бюджету:</t>
  </si>
  <si>
    <t>1)</t>
  </si>
  <si>
    <t>Додаткові витрати на 2020 рік за бюджетними програмами:</t>
  </si>
  <si>
    <t>Код Економічної класифікації видатків бюджету/ Код Класифікації кредитування бюджету</t>
  </si>
  <si>
    <t>необхідно додати (+)</t>
  </si>
  <si>
    <t>Обгрунтування необхідності додаткових коштів на 2020 рік</t>
  </si>
  <si>
    <t>* відсутне фінансування</t>
  </si>
  <si>
    <t>Зміна результативних показників, які характеризують виконання бюджетної програми, у разі передбачення додаткових коштів</t>
  </si>
  <si>
    <t>№ з/п</t>
  </si>
  <si>
    <t>2020 рік (проект) у межах доведення граничних обсягів</t>
  </si>
  <si>
    <t>2020 рік (проект) зміни у разі передбачення додаткових коштів</t>
  </si>
  <si>
    <t xml:space="preserve">Обсяг видатків на будівництво об'єктів </t>
  </si>
  <si>
    <t>рішення Ужгородської міської ради "Про бюджет міста Ужгород  (зі змінами)</t>
  </si>
  <si>
    <t xml:space="preserve">Обсяг видатків на реконструкцію об'єктів </t>
  </si>
  <si>
    <t xml:space="preserve">Програма економічного та соціального розвитку м. Ужгорода (зі змінами) </t>
  </si>
  <si>
    <t xml:space="preserve">Середня вартість витрат на будівництво одного об`єкта </t>
  </si>
  <si>
    <t xml:space="preserve">Середня вартість витрат на реконструкцію одного об`єкта </t>
  </si>
  <si>
    <t xml:space="preserve">Динаміка кількості об'єктів будівництва порівняно з попереднім роком </t>
  </si>
  <si>
    <t>Динаміка обсягу  будівництва порівняно з попереднім роком</t>
  </si>
  <si>
    <t xml:space="preserve">Динаміка кількості об'єктів реконструкції порівняно з попереднім роком </t>
  </si>
  <si>
    <t>Динаміка обсягу  реконструкції порівняно з попереднім роком</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</si>
  <si>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</si>
  <si>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кошти на 2021-2022 роки за бюджетними програмами:</t>
  </si>
  <si>
    <t>Обгрунтування необхідності додаткових коштів на 2021-2022 роки</t>
  </si>
  <si>
    <t>індикативні прогнозні показники</t>
  </si>
  <si>
    <t>* відсутнє фінансування</t>
  </si>
  <si>
    <t>Зміна результативних показників бюджетної програми у разі передбачення додаткових коштів:</t>
  </si>
  <si>
    <t>2021 рік (прогноз) у межах доведених індикативних прогнозних показників</t>
  </si>
  <si>
    <t>2021 рік (прогноз) зміни у разі передбачення додаткових коштів</t>
  </si>
  <si>
    <t>2022 рік (прогноз) у межах доведених індикативних прогнозних показників</t>
  </si>
  <si>
    <t>грн</t>
  </si>
  <si>
    <t xml:space="preserve">Програма економічного та соціального розвитку м. Ужгорода(зі змінами) </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</si>
  <si>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</si>
  <si>
    <t>Начальник відділу бухгалтерського обліку та звітності, головний бухгалтер</t>
  </si>
  <si>
    <t xml:space="preserve">рішення Ужгородської міської ради "Про бюджет міста Ужгород  (зі змінами) </t>
  </si>
  <si>
    <t xml:space="preserve">рішення  Ужгородської міської ради "Про бюджет міста Ужгород  (зі змінами) </t>
  </si>
  <si>
    <t xml:space="preserve">рішення Ужгородської міської ради "Про бюджет міста Ужгород (зі змінами) </t>
  </si>
  <si>
    <t xml:space="preserve">Програма економічного та соціального розвитку м. Ужгорода  (зі змінами) </t>
  </si>
  <si>
    <t>2017-2021</t>
  </si>
  <si>
    <t>2018-2019</t>
  </si>
  <si>
    <t>2018-2022</t>
  </si>
  <si>
    <t>2017-2019</t>
  </si>
  <si>
    <t>Будівництво баскетбольного майданчика на прибудинковій території по вул. 8 березня буд.17,19,21 та вул. Грушевського буд.55,57 (проект громадського бюджету)</t>
  </si>
  <si>
    <t>Будівництво баскетбольного майданчика на прибудинковій території по вул. Бестужева буд.4, вул. Заньковецької буд.77 та вул. Легоцького буд.21,23 (проект громадського бюджету)</t>
  </si>
  <si>
    <t>Будівництво баскетбольного майданчика на прибудинковій території по вул. Руданського буд.5, вул. Благоєва буд.8-12 та вул. Оноківська буд.8-14 (проект громадського бюджету)</t>
  </si>
  <si>
    <t>2016-2020</t>
  </si>
  <si>
    <t>Реконструкція підвищувальної насосної станції по вул. Собранецькій</t>
  </si>
  <si>
    <t>РАЗОМ</t>
  </si>
  <si>
    <t>* "Будівництво відведення побутових стоків з вулиці Дендеші",  "Будівництво водовідведення побутових стоків з вулиці Шишкіна", "Будівництво водовідведення побутових стоків в мікрорайоні «Горяни» ", "Будівництво водовідведення побутових стоків в мікрорайоні «Дравці»", "Будівництво водовідведення поверхневих вод  з вулиць з вулиць Тельмана, Шишкіна, Єрмака, С.Разіна, 9-січня", "Будівництво каналізаційної мережі по вул. Богатирська", "Будівництво каналізаційної мережі по вул. Буковинській", "Будівництво каналізаційної мережі по вул. Донська", "Будівництво каналізаційної мережі по вул. Кармелюка", "Будівництво каналізаційної мережі по вул. Північна", "Будівництво каналізаційної мережі по вул. Радванська", "Будівництво каналізаційної мережі по вул. Сливова", "Будівництво напірної каналізаційної мережі із влаштуванням КНС від вул. Спортивна до вул. Українська ", "Будівництво нової лінії каналізаційних очисних споруд потужністю  50 тис. м³/на добу, м. Ужгород", "Будівництво велодоріжок із нанесенням відповідної розмітки по вул. 8 Березня ", "Будівництво велодоріжок із нанесенням відповідної розмітки по вул. Грушевського ", "Будівництво велодоріжок із нанесенням відповідної розмітки по вул. Легоцького ", "Будівництво велодоріжок із нанесенням відповідної розмітки по вул. Минайській", "Будівництво велосипедної доріжки Б.Хмельницького до пішохідного мосту (Київська набережна) в м.Ужгород". "Будівництво велосипедної доріжки Б.Хмельницького-вул.Драгоманова в м.Ужгород", "Будівництво велосипедної доріжки Боздошський парк (підвісний міст)-Слов'янська Набережна в м.Ужгород", "Будівництво велосипедної доріжки вул. Ольбрахта-вул.Волошина-вул.Корзо м.Ужгород", "Будівництво велосипедної доріжки вул.Корзо-наб.Незалежності м.Ужгород", "Будівництво велосипедної доріжки міст по вул.Анкудінова (Православна набережна) вул.Ольбрахта в м.Ужгород", "Будівництво велосипедної доріжки наб.Незалежності (автомобільний міст) -Боздошський парк (підвісний міст) в м.Ужгород", "Будівництво велосипедної доріжки пішохідний міст до транспортного моста по вул.Анкудінова (Православна набережна) в м.Ужгород", "Будівництво велосипедної доріжки Слов'янська Набережна-вул.Драгоманова в м.Ужгород", "Рекультивація території існуючого сміттєзвалища в с. Барвінок Ужгородського району II-га черга - будівництво", "Реконструкція водогону  D-500мм  по вул. Тельмана ", "Реконструкція водопровідної мережі D-100 мм по  вул. С.Разіна", "Реконструкція водопровідної мережі D-300мм по вул. Декабристів ", "Реконструкція водопровідної мережі D-300мм по вул. Джамбула", "Реконструкція водопровідної мережі по вул. Добрянського ", "Реконструкція водопровідної мережі по вул. Челюскінців від вул. Грушевського до вул.Ак.Корольова ", "Реконструкція ділянки міського водопроводу по вул. Собранецькій в м. Ужгород ", "Реконструкція каналізаційного колектора по вул. Тельмана", "Реконструкція каналізаційної мережі по вул. Собранецька ", "Реконструкція КНС-5 по вул. Краснодонців", "Реконструкція напірного колектора від КНС-3 до вул. Бородіна", "Реконструкція огорожі насосної станції  "Кальварія" ", "Реконструкція огорожі території  НФС-1, НФС-2, НФС-3", "Реконструкція підземного водозабору "Минай" с. Холмок Ужгородського району ", "Реконструкція хлораторних НФС-1, НФС-2, НФС-3", "Реконструкція притулку з тимчасового утримання безпритульних тварин в м.Ужгород по вул.Загорській ", "Реконструкція підвищувальної насосної станції по вул. Собранецькій ".</t>
  </si>
  <si>
    <t>2022 рік (прогноз) зміни у разі передбачення додаткових коштів</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</si>
  <si>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2020 - 2022роки.</t>
  </si>
  <si>
    <t>14. Бюджетні зобов'язання у 2018 - 2019 роках:</t>
  </si>
  <si>
    <t>1) кредиторська заборгованість місцевого бюджету у 2018 році:</t>
  </si>
  <si>
    <t>3) дебіторська заборгованість у 2018 - 2019 роках:</t>
  </si>
  <si>
    <t>Дебіторська заборгованість на 01.01.2018</t>
  </si>
  <si>
    <t>4) аналіз управління бюджетними зобов'язаннями та пропозиції щодо упорядкування бюджетних зобов'язань у 2020 році.</t>
  </si>
  <si>
    <t xml:space="preserve">В результаті використання коштів у 2018 році виконані роботи по будівництву водовідведення поверхневих вод, напірної каналізаційної мережі із влаштуванням КНС, облаштування частини території існуючого сміттєзвалища а також реконструкції водогонів, водопровідних мереж, каналізаційного колектора, огорожі насосної станції, підземного водозабору, аварійної ділянки каналізаційного колектора. Очікується у 2019 році використати кошти в повному обсязі для забезпечення виконання робіт з будівництва водовідведення побутових стоків, нової лінії КОС, рекультивації території існуючого сміттєзвалища, а також реконструкції водопровідних мереж.
Підготовлено пропозиції щодо обсягу коштів необхідних для реалізації у 2020 році для завершення виконання робіт з будівництва баскетбольних майданчиків при прибудинкових територіях, велосипедних доріжок із нанесенням відповідної розмітки, нової лінії КОС, а також реконструкції водогонів, водопровідних та каналізаційних мереж.
</t>
  </si>
  <si>
    <t>Зобов’язання прийняті до виконання у 2018 році –– виконані. Зобов’язання прийняті до виконання у 2019 році, очікується виконання в повному обсязі. Передбачається у 2020 році взяти зобов’язання у розмірі планових призначень.</t>
  </si>
  <si>
    <t xml:space="preserve">Основною метою бюджетної програми є забезпечення функціонування житлово-комунального господарства. Досягнення мети дозволить покращити умови міста для населення. Касові видатки за 2018 рік становлять – 6435916 грн. Затверджено на 2019 р. – 3829000 грн. У 2020 році планується використати кошти в сумі  – 242245935 грн., 2021 р. – 251612615 грн., 2022 р. – 160843677 грн.
Впровадження програми має позитивні наслідки в соціальних і економічних сферах, сприяє  забезпеченню виконанню робіт з будівництва та реконструкції для покращення функціонування житлово-комунального господарства.          
Після завершення реалізації бюджетної програми досягнуті результати дадуть змогу більш раціонально та ефективно використовувати каналізаційні колектори, водогони, огорожі насосних станцій, КОС, а також збільшити їх термін оптимізаційну ефективність.
</t>
  </si>
  <si>
    <t>БЮДЖЕТНИЙ ЗАПИТ НА 2020 - 2022 РОКИ додатковий (Форма 2020-3)</t>
  </si>
  <si>
    <t>Адам ЮРКО</t>
  </si>
  <si>
    <t>Вікторія СТАНКОВИЧ</t>
  </si>
  <si>
    <t>БЮДЖЕТНИЙ ЗАПИТ НА 2020 - 2022 РОКИ індивідуальний (Форма 2020-2)</t>
  </si>
  <si>
    <t>Реконструкція водопровідної мережі по вул. Східна</t>
  </si>
  <si>
    <r>
      <t>4. Мета та завдання бюджетної програми на 2019 - 2021 роки:</t>
    </r>
    <r>
      <rPr>
        <sz val="11"/>
        <rFont val="Times New Roman"/>
        <family val="1"/>
        <charset val="204"/>
      </rPr>
      <t xml:space="preserve"> забезпечення будівництва (реконструкції)  об”єктів  житлово-комунального господарства</t>
    </r>
  </si>
  <si>
    <r>
      <t xml:space="preserve">1) мета бюджетної програми, строки її реалізації; </t>
    </r>
    <r>
      <rPr>
        <sz val="11"/>
        <rFont val="Times New Roman"/>
        <family val="1"/>
        <charset val="204"/>
      </rPr>
      <t xml:space="preserve">забезпечення функціонування житлово-комунального господарства </t>
    </r>
  </si>
  <si>
    <r>
      <t>2) завдання бюджетної програми; з</t>
    </r>
    <r>
      <rPr>
        <sz val="11"/>
        <rFont val="Times New Roman"/>
        <family val="1"/>
        <charset val="204"/>
      </rPr>
      <t>абезпечення будівництва об'єктів, проектування будівництва об'єктів, забезпечення реконструкції об'єктів, проектування реконструкції об'єктів</t>
    </r>
  </si>
  <si>
    <r>
      <t xml:space="preserve">3) підстави реалізації бюджетної програми. </t>
    </r>
    <r>
      <rPr>
        <sz val="11"/>
        <rFont val="Times New Roman"/>
        <family val="1"/>
        <charset val="204"/>
      </rPr>
      <t>Конституція України; Бюджетний кодекс України; ЗУ "Про Державний бюджет України на 2019 рік"; ЗУ "Про місцеве самоврядування в Україні"; наказ Міністерства фінансів України від 26.08.2014 № 836 "Про деякі питання запровадження програмно-цільового методу складання та виконання місцевих бюджетів"(у редакції наказу МФУ від 29.12.2018 року №1209);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(із змінами від 30.11.2012 р. № 1260 та від 10.09.2015 р. № 765); рішення XХХ сесія VІІ скликання Ужгородської міської ради "Про бюджет міста Ужгород на 2019 рік"  від 13.12.2018 №1370 (зі змінами від 28.02.2019 №1452; від 18.04.2019 №1504; від 30.05.2019 №1553; від 25.07.2019 № 1651 та від 12.09.2019 №1711); рішення ХХХІІ сесія VII скликання Ужгородської міської ради "Про Програму економічного та соціального розвитку м. Ужгорода на 2019 рік" від 18.01.2019 №1383 (зі змінами від 28.02.2019 №1451; від 18.04.2019 №1503; від 30.05.2019 №1552; від 11.07.2019 №1604 та від 12.09.2019 №1710); положення про управління капітального будівництва Ужгородської міської ради.</t>
    </r>
  </si>
  <si>
    <t>** відсутне фінансування</t>
  </si>
  <si>
    <t xml:space="preserve"> "Будівництво велодоріжок із нанесенням відповідної розмітки по вул. Грушевського " - 850000 грн., "Будівництво велодоріжок із нанесенням відповідної розмітки по вул. Легоцького " - 2470000 грн., "Будівництво велодоріжок із нанесенням відповідної розмітки по вул. Минайській" - 2470000 грн., "Будівництво велосипедної доріжки Б.Хмельницького до пішохідного мосту (Київська набережна) в м.Ужгород" - 1253800 грн, "Будівництво велосипедної доріжки Б.Хмельницького-вул.Драгоманова в м.Ужгород" - 1468400 грн. "Будівництво велосипедної доріжки Боздошський парк (підвісний міст)-Слов'янська Набережна в м.Ужгород" - 1475900 грн., "Будівництво велосипедної доріжки вул. Ольбрахта-вул.Волошина-вул.Корзо м.Ужгород" - 1476000 грн., "Будівництво велосипедної доріжки вул.Корзо-наб.Незалежності м.Ужгород" - 1168800 грн., "Будівництво велосипедної доріжки міст по вул.Анкудінова (Православна набережна) вул.Ольбрахта в м.Ужгород" - 858300 грн., "Будівництво велосипедної доріжки наб.Незалежності (автомобільний міст) -Боздошський парк (підвісний міст) в м.Ужгород" - 1472400 грн., "Будівництво велосипедної доріжки пішохідний міст до транспортного моста по вул.Анкудінова (Православна набережна) в м.Ужгород" - 531200 грн., "Будівництво велосипедної доріжки Слов'янська Набережна-вул.Драгоманова в м.Ужгород" - 1234800 грн.</t>
  </si>
  <si>
    <t>* "Рекультивація території існуючого сміттєзвалища в с. Барвінок Ужгородського району II-га черга - будівництво" - 9850000 грн., "Будівництво водовідведення поверхневих вод з вулиць Тельмана, Шишкіна, Єрмака, С. Разіна, 9-січня" - 3000000 грн., "Будівництво напірної каналізаційної мережі із влаштуванням КНС від вул. Спортивна до вул. Українська" - 466200 грн., "Будівництво відведення побутових стоків з вулиці Дендеші" - 500000 грн., "Будівництво відведення побутових стоків з вулиці Шишкіна" - 663400 грн., "Будівництво водовідведення побутових стоків в мікрорайоні «Горяни»" - 4000000 грн., "Будівництво водовідведення побутових стоків в мікрорайоні «Дравці»" - 10000000 грн., "Будівництво каналізаційної мережі по вул. Богатирська" - 700000 грн., "Будівництво каналізаційної мережі по вул. Буковинській" - 1500000 грн., "Будівництво каналізаційної мережі по вул. Донська" - 615100 грн., "Будівництво каналізаційної мережі по вул. Кармелюка" - 1500000 грн., "Будівництво каналізаційної мережі по вул. Північна" - 750000 грн., "Будівництво каналізаційної мережі по вул. Радванська" - 743200 грн., "Будівництво каналізаційної мережі по вул. Сливова" - 750000 грн., "Будівництво нової лінії каналізаційних очисних споруд потужністю  50 тис. м³/на добу, м. Ужгород" - 116786344 грн., "Будівництво велодоріжок із нанесенням відповідної розмітки по вул. 8 Березня " - 2200000 грн.,</t>
  </si>
  <si>
    <t>** "Реконструкція підземного водозабору "Минай" с. Холмок Ужгородського району" - 12100000 грн., "Реконструкція водопровідної мережі Д-100 мм по вул. Разіна" - 1181920 грн., "Реконструкція КНС-5 по вул. Краснодонців" - 4493000 грн., "Реконструкція огорожі насосної станції "Кальварія"" - 2618400 грн., "Реконструкція каналізаційного колектора по вул. Тельмана" - 1350600 грн., "Реконструкція водогону  D-500мм  по вул. Тельмана " - 2275000 грн., "Реконструкція водопровідної мережі D-300мм по вул. Декабристів " - 4500000 грн., "Реконструкція водопровідної мережі D-300мм по вул. Джамбула " - 5100000 грн.,  "Реконструкція водопровідної мережі по вул. Добрянського " - 701671 грн., "Реконструкція водопровідної мережі по вул. Челюскінців від вул. Грушевського до вул.Ак.Корольова " - 1156500 грн.. "Реконструкція ділянки міського водопроводу по вул. Собранецькій в м. Ужгород " - 10315000 грн., "Реконструкція каналізаційної мережі по вул. Собранецька" - 10000000 грн., "Реконструкція напірного колектора від КНС-3 до вул. Бородіна" - 2150000 грн., "Реконструкція огорожі території  НФС-1, НФС-2, НФС-3" - 1500000 грн., "Реконструкція хлораторних НФС-1, НФС-2, НФС-3" - 2000000 грн., "Реконструкція притулку з тимчасового утримання безпритульних тварин в м.Ужгород по вул.Загорській " - 300000 грн., "Реконструкція підвищувальної насосної станції по вул. Собранецькій" - 1500000 грн.</t>
  </si>
  <si>
    <t>** відсутнє фінансування</t>
  </si>
  <si>
    <t>2021 рік: * "Рекультивація території існуючого сміттєзвалища в с. Барвінок Ужгородського району II-га черга - будівництво" - 8278640 грн., "Будівництво водовідведення поверхневих вод з вулиць Тельмана, Шишкіна, Єрмака, С. Разіна, 9-січня" - 5300000 грн., "Будівництво відведення побутових стоків з вулиці Дендеші" - 917500 грн., "Будівництво водовідведення побутових стоків в мікрорайоні «Горяни»" - 6196000 грн., "Будівництво водовідведення побутових стоків в мікрорайоні «Дравці»" - 12676000 грн., "Будівництво каналізаційної мережі по вул. Північна" - 750000 грн., "Будівництво каналізаційної мережі по вул. Сливова" - 750000 грн., "Будівництво нової лінії каналізаційних очисних споруд потужністю  50 тис. м³/на добу, м. Ужгород" - 125960215 грн., "Будівництво баскетбольного майданчика на прибудинковій території по вул. 8 березня буд.17,19,21 та вул. Грушевського буд.55,57 (проект громадського бюджету)" - 594400 грн., "Будівництво баскетбольного майданчика на прибудинковій території по вул. Бестужева буд.4, вул. Заньковецької буд.77 та вул. Легоцького буд.21,23 (проект громадського бюджету)" - 146200 грн., "Будівництво баскетбольного майданчика на прибудинковій території по вул. Руданського буд.5, вул. Благоєва буд.8-12 та вул. Оноківська буд.8-14 (проект громадського бюджету)" - 146200 грн.,</t>
  </si>
  <si>
    <t>2021 рік ** "Реконструкція підземного водозабору "Минай" с. Холмок Ужгородського району" - 12100000 грн., "Реконструкція водогону по вул. Гагаріна" - 906660 грн., "Реконструкція КНС-5 по вул. Краснодонців" - 4500000 грн., "Реконструкція водогону  D-500мм  по вул. Тельмана " - 2275000 грн., "Реконструкція водогону D-500 мм від ПНС по вул. Тихій "Кальварія" до вул.Собранецької " - 8210000 грн., "Реконструкція ділянки міського водопроводу по вул. Собранецькій в м. Ужгород " - 10310800 грн., "Реконструкція каналізаційного колектора по вул. Будителів до КНС-2" - 8500000 грн., "Реконструкція каналізаційної мережі по вул. Собранецька" - 10000000 грн., "Реконструкція КНС-2 по вул. Анкудінова" - 12000000 грн., "Реконструкція напірного каналізаційного колектора 2х500мм від КНС-6 до вул.Капушанської" - 8500000 грн., "Реконструкція притулку з тимчасового утримання безпритульних тварин в м.Ужгород по вул.Загорській " - 500000 грн., "Реконструкція підвищувальної насосної станції по вул. Собранецькій" - 1500000 грн.</t>
  </si>
  <si>
    <t>2022 рік * "Будівництво нової лінії каналізаційних очисних споруд потужністю  50 тис. м³/на добу, м. Ужгород" - 127768387 грн.</t>
  </si>
  <si>
    <t>2022 рік: ** "Реконструкція підземного водозабору "Минай" с. Холмок Ужгородського району" - 6261190 грн., "Реконструкція водогону по вул. Гагаріна" - 4406600 грн., "Реконструкція напірного каналізаційного колектора 2х500мм від КНС-6 до вул.Капушанської" - 8500000 грн., "Реконструкція хлораторних НФС-1, НФС-2, НФС-3" - 1312500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</si>
</sst>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b/>
      <sz val="11"/>
      <color rgb="FFFF0000"/>
      <name val="Times New Roman"/>
      <family val="1"/>
      <charset val="204"/>
    </font>
    <font>
      <sz val="11"/>
      <color rgb="FF00B0F0"/>
      <name val="Times New Roman"/>
      <family val="1"/>
      <charset val="204"/>
    </font>
    <font>
      <b/>
      <sz val="11"/>
      <color rgb="FF00B0F0"/>
      <name val="Times New Roman"/>
      <family val="1"/>
      <charset val="204"/>
    </font>
    <font>
      <b/>
      <sz val="10"/>
      <color indexed="81"/>
      <name val="Tahoma"/>
      <family val="2"/>
      <charset val="204"/>
    </font>
    <font>
      <sz val="11"/>
      <name val="Times New Roman"/>
      <family val="1"/>
      <charset val="204"/>
    </font>
    <font>
      <b/>
      <sz val="11"/>
      <name val="Times New Roman"/>
      <family val="1"/>
      <charset val="204"/>
    </font>
    <font>
      <sz val="11"/>
      <color theme="0"/>
      <name val="Times New Roman"/>
      <family val="1"/>
      <charset val="204"/>
    </font>
    <font>
      <sz val="9"/>
      <name val="Times New Roman"/>
      <family val="1"/>
      <charset val="204"/>
    </font>
    <font>
      <sz val="10"/>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96">
    <xf numFmtId="0" fontId="0" fillId="0" borderId="0" xfId="0"/>
    <xf numFmtId="0" fontId="2" fillId="0" borderId="0" xfId="0" applyFont="1" applyAlignment="1">
      <alignment horizontal="right" vertical="center"/>
    </xf>
    <xf numFmtId="0" fontId="2" fillId="0" borderId="1" xfId="0" applyFont="1" applyBorder="1" applyAlignment="1">
      <alignment vertical="center" wrapText="1"/>
    </xf>
    <xf numFmtId="0" fontId="2" fillId="0" borderId="2" xfId="0" applyFont="1" applyBorder="1"/>
    <xf numFmtId="0" fontId="2" fillId="0" borderId="0" xfId="0" applyFont="1" applyAlignment="1">
      <alignment horizontal="left"/>
    </xf>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vertical="center"/>
    </xf>
    <xf numFmtId="0" fontId="2" fillId="0" borderId="0" xfId="0" applyFont="1" applyBorder="1"/>
    <xf numFmtId="0" fontId="2" fillId="0" borderId="0" xfId="0" applyFont="1" applyBorder="1" applyAlignment="1">
      <alignment wrapText="1"/>
    </xf>
    <xf numFmtId="0" fontId="3" fillId="0" borderId="0" xfId="0" applyFont="1" applyAlignment="1">
      <alignment vertical="center"/>
    </xf>
    <xf numFmtId="0" fontId="3" fillId="0" borderId="2" xfId="0" applyFont="1" applyBorder="1"/>
    <xf numFmtId="3" fontId="3" fillId="0" borderId="1" xfId="0" applyNumberFormat="1" applyFont="1" applyBorder="1" applyAlignment="1">
      <alignment wrapText="1"/>
    </xf>
    <xf numFmtId="0" fontId="3"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top" wrapText="1"/>
    </xf>
    <xf numFmtId="3" fontId="2" fillId="0" borderId="1" xfId="0" applyNumberFormat="1" applyFont="1" applyBorder="1" applyAlignment="1">
      <alignment horizontal="center" vertical="top" wrapText="1"/>
    </xf>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3" fontId="3" fillId="0" borderId="1" xfId="0" applyNumberFormat="1" applyFont="1" applyBorder="1" applyAlignment="1">
      <alignment horizontal="center" vertical="center"/>
    </xf>
    <xf numFmtId="0" fontId="3" fillId="0" borderId="0" xfId="0" applyFont="1" applyFill="1" applyAlignment="1">
      <alignment horizontal="center" vertical="center"/>
    </xf>
    <xf numFmtId="3" fontId="2"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0" fontId="2" fillId="0" borderId="0" xfId="0" applyFont="1" applyFill="1" applyBorder="1" applyAlignment="1">
      <alignment horizontal="center"/>
    </xf>
    <xf numFmtId="0" fontId="4"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wrapText="1"/>
    </xf>
    <xf numFmtId="0" fontId="2" fillId="2" borderId="0" xfId="0" applyFont="1" applyFill="1" applyBorder="1"/>
    <xf numFmtId="0" fontId="2" fillId="2" borderId="0" xfId="0" applyFont="1" applyFill="1"/>
    <xf numFmtId="0" fontId="4" fillId="2"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5" fillId="0" borderId="1" xfId="0" applyNumberFormat="1" applyFont="1" applyBorder="1" applyAlignment="1">
      <alignment wrapText="1"/>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wrapText="1"/>
    </xf>
    <xf numFmtId="0" fontId="2" fillId="3" borderId="0" xfId="0" applyFont="1" applyFill="1" applyBorder="1"/>
    <xf numFmtId="0" fontId="2" fillId="3" borderId="0" xfId="0" applyFont="1" applyFill="1"/>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0" fontId="9"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3"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1" applyFont="1" applyFill="1" applyBorder="1" applyAlignment="1">
      <alignment horizontal="center" vertical="center" wrapText="1"/>
    </xf>
    <xf numFmtId="0" fontId="9" fillId="3" borderId="1" xfId="0" applyFont="1" applyFill="1" applyBorder="1" applyAlignment="1">
      <alignment horizontal="center" vertical="center" wrapText="1"/>
    </xf>
    <xf numFmtId="165" fontId="9" fillId="2" borderId="1" xfId="2" applyNumberFormat="1" applyFont="1" applyFill="1" applyBorder="1" applyAlignment="1">
      <alignment horizontal="center" vertical="center" wrapText="1"/>
    </xf>
    <xf numFmtId="3" fontId="10" fillId="0" borderId="1" xfId="0" applyNumberFormat="1" applyFont="1" applyBorder="1" applyAlignment="1">
      <alignment wrapText="1"/>
    </xf>
    <xf numFmtId="0" fontId="11" fillId="4" borderId="1" xfId="0" applyFont="1" applyFill="1" applyBorder="1" applyAlignment="1">
      <alignment horizontal="center" vertical="center"/>
    </xf>
    <xf numFmtId="3"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11" fillId="4" borderId="0" xfId="0" applyFont="1" applyFill="1" applyBorder="1" applyAlignment="1">
      <alignment wrapText="1"/>
    </xf>
    <xf numFmtId="0" fontId="11" fillId="4" borderId="0" xfId="0" applyFont="1" applyFill="1" applyBorder="1"/>
    <xf numFmtId="0" fontId="11" fillId="4" borderId="0" xfId="0" applyFont="1" applyFill="1"/>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3" fontId="10" fillId="0" borderId="1" xfId="0" applyNumberFormat="1" applyFont="1" applyFill="1" applyBorder="1" applyAlignment="1">
      <alignment wrapText="1"/>
    </xf>
    <xf numFmtId="0" fontId="9" fillId="0" borderId="0" xfId="0" applyFont="1" applyFill="1" applyAlignment="1">
      <alignment horizontal="center"/>
    </xf>
    <xf numFmtId="0" fontId="9" fillId="0" borderId="0" xfId="0" applyFont="1" applyFill="1" applyBorder="1" applyAlignment="1">
      <alignment wrapText="1"/>
    </xf>
    <xf numFmtId="0" fontId="9" fillId="0" borderId="0" xfId="0" applyFont="1" applyFill="1" applyBorder="1"/>
    <xf numFmtId="3" fontId="9" fillId="0" borderId="1" xfId="0" applyNumberFormat="1" applyFont="1" applyFill="1" applyBorder="1" applyAlignment="1">
      <alignment horizontal="center" vertical="center"/>
    </xf>
    <xf numFmtId="0" fontId="9" fillId="0" borderId="1" xfId="0" applyFont="1" applyFill="1" applyBorder="1"/>
    <xf numFmtId="3"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left" vertical="center" wrapText="1"/>
    </xf>
    <xf numFmtId="0" fontId="9" fillId="0" borderId="0" xfId="0" applyFont="1" applyFill="1" applyAlignment="1">
      <alignment horizontal="right"/>
    </xf>
    <xf numFmtId="2" fontId="9" fillId="0" borderId="1" xfId="0" applyNumberFormat="1" applyFont="1" applyFill="1" applyBorder="1" applyAlignment="1">
      <alignment horizontal="center" vertical="center" wrapText="1"/>
    </xf>
    <xf numFmtId="9" fontId="9" fillId="0" borderId="1" xfId="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wrapText="1"/>
    </xf>
    <xf numFmtId="0" fontId="9" fillId="0" borderId="2" xfId="0" applyFont="1" applyFill="1" applyBorder="1"/>
    <xf numFmtId="0" fontId="9" fillId="0" borderId="0" xfId="0" applyFont="1" applyFill="1" applyAlignment="1">
      <alignment horizontal="righ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wrapText="1"/>
    </xf>
    <xf numFmtId="4" fontId="9"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10" fillId="0" borderId="2" xfId="0" applyFont="1" applyFill="1" applyBorder="1"/>
    <xf numFmtId="0" fontId="9" fillId="0" borderId="0" xfId="0" applyFont="1" applyFill="1" applyAlignment="1">
      <alignment horizontal="left"/>
    </xf>
    <xf numFmtId="0" fontId="10" fillId="0" borderId="0" xfId="0" applyFont="1" applyFill="1" applyAlignment="1">
      <alignment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Alignment="1">
      <alignment horizontal="left" vertical="top"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3"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Alignment="1">
      <alignment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wrapText="1"/>
    </xf>
    <xf numFmtId="0" fontId="9" fillId="0" borderId="3" xfId="0" applyFont="1" applyFill="1" applyBorder="1" applyAlignment="1">
      <alignment horizont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9" fillId="0" borderId="12" xfId="0" applyFont="1" applyFill="1" applyBorder="1" applyAlignment="1">
      <alignment horizontal="center" vertical="center" wrapText="1"/>
    </xf>
    <xf numFmtId="0" fontId="10" fillId="0" borderId="0" xfId="0" applyFont="1" applyFill="1" applyAlignment="1">
      <alignment horizontal="left" vertical="top"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left" vertical="center"/>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10" fillId="0" borderId="0" xfId="0" quotePrefix="1" applyFont="1" applyFill="1" applyAlignment="1">
      <alignment horizontal="center" vertical="center"/>
    </xf>
    <xf numFmtId="0" fontId="3" fillId="0" borderId="0" xfId="0" applyFont="1" applyAlignment="1">
      <alignment horizontal="left"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center" wrapText="1"/>
    </xf>
    <xf numFmtId="3"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3" fontId="2" fillId="0" borderId="1" xfId="0" applyNumberFormat="1"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 fontId="2" fillId="0" borderId="4" xfId="0" applyNumberFormat="1" applyFont="1" applyBorder="1" applyAlignment="1">
      <alignment horizontal="center" vertical="center"/>
    </xf>
    <xf numFmtId="4" fontId="2" fillId="0" borderId="5" xfId="0" applyNumberFormat="1" applyFont="1" applyBorder="1" applyAlignment="1">
      <alignment horizontal="center"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3" fillId="0" borderId="4"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left" vertical="top" wrapText="1"/>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3" fontId="2" fillId="0" borderId="13"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3" xfId="0" applyFont="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3" fontId="2" fillId="0" borderId="4"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3"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xf>
    <xf numFmtId="0" fontId="3" fillId="0" borderId="13"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4" xfId="0" applyFont="1" applyBorder="1" applyAlignment="1">
      <alignment horizontal="center" vertical="top" wrapText="1"/>
    </xf>
    <xf numFmtId="0" fontId="2" fillId="0" borderId="13" xfId="0" applyFont="1" applyBorder="1" applyAlignment="1">
      <alignment horizontal="center" vertical="top" wrapText="1"/>
    </xf>
    <xf numFmtId="0" fontId="2"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center" vertical="center"/>
    </xf>
    <xf numFmtId="4" fontId="2" fillId="0" borderId="4" xfId="0" applyNumberFormat="1" applyFont="1" applyBorder="1" applyAlignment="1">
      <alignment horizontal="center"/>
    </xf>
    <xf numFmtId="4" fontId="2" fillId="0" borderId="13" xfId="0" applyNumberFormat="1" applyFont="1" applyBorder="1" applyAlignment="1">
      <alignment horizontal="center"/>
    </xf>
    <xf numFmtId="4" fontId="2" fillId="0" borderId="5" xfId="0" applyNumberFormat="1" applyFont="1" applyBorder="1" applyAlignment="1">
      <alignment horizontal="center"/>
    </xf>
    <xf numFmtId="4" fontId="2" fillId="0" borderId="13" xfId="0" applyNumberFormat="1" applyFont="1" applyBorder="1" applyAlignment="1">
      <alignment horizontal="center"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5" xfId="0" applyFont="1" applyBorder="1" applyAlignment="1">
      <alignment horizontal="left" vertical="center"/>
    </xf>
    <xf numFmtId="3" fontId="2" fillId="0" borderId="1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xf>
    <xf numFmtId="3" fontId="2" fillId="0" borderId="5" xfId="0" applyNumberFormat="1" applyFont="1" applyFill="1" applyBorder="1" applyAlignment="1">
      <alignment horizontal="center" vertical="center" wrapText="1"/>
    </xf>
    <xf numFmtId="0" fontId="2"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0" xfId="0" quotePrefix="1" applyFont="1" applyAlignment="1">
      <alignment horizontal="center"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 fillId="0" borderId="11" xfId="0" applyFont="1" applyBorder="1" applyAlignment="1">
      <alignment horizontal="center" wrapText="1"/>
    </xf>
    <xf numFmtId="0" fontId="2" fillId="0" borderId="3" xfId="0" applyFont="1" applyBorder="1" applyAlignment="1">
      <alignment horizont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4"/>
  <sheetViews>
    <sheetView tabSelected="1" view="pageBreakPreview" topLeftCell="A71" zoomScale="70" zoomScaleNormal="75" zoomScaleSheetLayoutView="70" workbookViewId="0">
      <selection activeCell="V81" sqref="V81"/>
    </sheetView>
  </sheetViews>
  <sheetFormatPr defaultColWidth="9.140625" defaultRowHeight="15" x14ac:dyDescent="0.25"/>
  <cols>
    <col min="1" max="1" width="8.28515625" style="94" customWidth="1"/>
    <col min="2" max="2" width="34.5703125" style="94" customWidth="1"/>
    <col min="3" max="3" width="11.28515625" style="94" customWidth="1"/>
    <col min="4" max="4" width="14.85546875" style="94" customWidth="1"/>
    <col min="5" max="5" width="13" style="94" customWidth="1"/>
    <col min="6" max="6" width="12.5703125" style="94" customWidth="1"/>
    <col min="7" max="7" width="13.42578125" style="94" customWidth="1"/>
    <col min="8" max="8" width="12.42578125" style="94" customWidth="1"/>
    <col min="9" max="9" width="12.85546875" style="94" customWidth="1"/>
    <col min="10" max="10" width="12.28515625" style="94" customWidth="1"/>
    <col min="11" max="11" width="12.85546875" style="94" customWidth="1"/>
    <col min="12" max="12" width="12.5703125" style="94" customWidth="1"/>
    <col min="13" max="13" width="12.42578125" style="94" customWidth="1"/>
    <col min="14" max="14" width="7.42578125" style="94" customWidth="1"/>
    <col min="15" max="15" width="5.28515625" style="94" customWidth="1"/>
    <col min="16" max="16" width="5.140625" style="94" customWidth="1"/>
    <col min="17" max="16384" width="9.140625" style="94"/>
  </cols>
  <sheetData>
    <row r="1" spans="1:16" x14ac:dyDescent="0.25">
      <c r="P1" s="119" t="s">
        <v>0</v>
      </c>
    </row>
    <row r="2" spans="1:16" x14ac:dyDescent="0.25">
      <c r="P2" s="119" t="s">
        <v>1</v>
      </c>
    </row>
    <row r="3" spans="1:16" x14ac:dyDescent="0.25">
      <c r="P3" s="119" t="s">
        <v>2</v>
      </c>
    </row>
    <row r="4" spans="1:16" x14ac:dyDescent="0.25">
      <c r="P4" s="119" t="s">
        <v>3</v>
      </c>
    </row>
    <row r="5" spans="1:16" x14ac:dyDescent="0.25">
      <c r="P5" s="119" t="s">
        <v>4</v>
      </c>
    </row>
    <row r="6" spans="1:16" x14ac:dyDescent="0.25">
      <c r="A6" s="167" t="s">
        <v>324</v>
      </c>
      <c r="B6" s="167"/>
      <c r="C6" s="167"/>
      <c r="D6" s="167"/>
      <c r="E6" s="167"/>
      <c r="F6" s="167"/>
      <c r="G6" s="167"/>
      <c r="H6" s="167"/>
      <c r="I6" s="167"/>
      <c r="J6" s="167"/>
      <c r="K6" s="167"/>
      <c r="L6" s="167"/>
      <c r="M6" s="167"/>
      <c r="N6" s="167"/>
      <c r="O6" s="167"/>
      <c r="P6" s="167"/>
    </row>
    <row r="7" spans="1:16" x14ac:dyDescent="0.25">
      <c r="A7" s="107"/>
      <c r="B7" s="107"/>
      <c r="C7" s="107"/>
      <c r="D7" s="107"/>
      <c r="E7" s="107"/>
      <c r="F7" s="107"/>
      <c r="G7" s="107"/>
      <c r="H7" s="107"/>
      <c r="I7" s="107"/>
      <c r="J7" s="107"/>
      <c r="K7" s="107"/>
      <c r="L7" s="107"/>
      <c r="M7" s="107"/>
      <c r="N7" s="107"/>
      <c r="O7" s="107"/>
      <c r="P7" s="107"/>
    </row>
    <row r="8" spans="1:16" x14ac:dyDescent="0.25">
      <c r="A8" s="107"/>
      <c r="B8" s="107"/>
      <c r="C8" s="107"/>
      <c r="D8" s="107"/>
      <c r="E8" s="107"/>
      <c r="F8" s="107"/>
      <c r="G8" s="107"/>
      <c r="H8" s="107"/>
      <c r="I8" s="107"/>
      <c r="J8" s="107"/>
      <c r="K8" s="107"/>
      <c r="L8" s="107"/>
      <c r="M8" s="107"/>
      <c r="N8" s="107"/>
      <c r="O8" s="107"/>
      <c r="P8" s="107"/>
    </row>
    <row r="9" spans="1:16" x14ac:dyDescent="0.25">
      <c r="A9" s="107" t="s">
        <v>120</v>
      </c>
      <c r="B9" s="169" t="s">
        <v>191</v>
      </c>
      <c r="C9" s="169"/>
      <c r="D9" s="169"/>
      <c r="E9" s="169"/>
      <c r="F9" s="167">
        <v>15</v>
      </c>
      <c r="G9" s="167"/>
      <c r="H9" s="167"/>
      <c r="I9" s="167"/>
      <c r="J9" s="167"/>
      <c r="K9" s="167"/>
      <c r="L9" s="167"/>
      <c r="M9" s="107"/>
      <c r="N9" s="170" t="s">
        <v>192</v>
      </c>
      <c r="O9" s="171"/>
      <c r="P9" s="107"/>
    </row>
    <row r="10" spans="1:16" ht="18.75" customHeight="1" x14ac:dyDescent="0.25">
      <c r="A10" s="120"/>
      <c r="B10" s="172" t="s">
        <v>193</v>
      </c>
      <c r="C10" s="172"/>
      <c r="D10" s="172"/>
      <c r="E10" s="172"/>
      <c r="F10" s="173" t="s">
        <v>194</v>
      </c>
      <c r="G10" s="173"/>
      <c r="H10" s="173"/>
      <c r="I10" s="173"/>
      <c r="J10" s="173"/>
      <c r="K10" s="173"/>
      <c r="L10" s="173"/>
      <c r="M10" s="107"/>
      <c r="N10" s="121" t="s">
        <v>195</v>
      </c>
      <c r="O10" s="109"/>
      <c r="P10" s="109"/>
    </row>
    <row r="11" spans="1:16" x14ac:dyDescent="0.25">
      <c r="A11" s="107"/>
      <c r="B11" s="108"/>
      <c r="C11" s="108"/>
      <c r="D11" s="108"/>
      <c r="E11" s="108"/>
      <c r="F11" s="109"/>
      <c r="G11" s="109"/>
      <c r="H11" s="109"/>
      <c r="I11" s="109"/>
      <c r="J11" s="109"/>
      <c r="K11" s="109"/>
      <c r="L11" s="109"/>
      <c r="M11" s="107"/>
      <c r="N11" s="109"/>
      <c r="O11" s="109"/>
      <c r="P11" s="109"/>
    </row>
    <row r="12" spans="1:16" x14ac:dyDescent="0.25">
      <c r="A12" s="107"/>
      <c r="B12" s="108"/>
      <c r="C12" s="108"/>
      <c r="D12" s="108"/>
      <c r="E12" s="108"/>
      <c r="F12" s="109"/>
      <c r="G12" s="109"/>
      <c r="H12" s="109"/>
      <c r="I12" s="109"/>
      <c r="J12" s="109"/>
      <c r="K12" s="109"/>
      <c r="L12" s="109"/>
      <c r="M12" s="107"/>
      <c r="N12" s="109"/>
      <c r="O12" s="109"/>
      <c r="P12" s="109"/>
    </row>
    <row r="13" spans="1:16" x14ac:dyDescent="0.25">
      <c r="A13" s="107" t="s">
        <v>121</v>
      </c>
      <c r="B13" s="169" t="s">
        <v>191</v>
      </c>
      <c r="C13" s="169"/>
      <c r="D13" s="169"/>
      <c r="E13" s="169"/>
      <c r="F13" s="167">
        <v>151</v>
      </c>
      <c r="G13" s="167"/>
      <c r="H13" s="167"/>
      <c r="I13" s="167"/>
      <c r="J13" s="167"/>
      <c r="K13" s="167"/>
      <c r="L13" s="167"/>
      <c r="M13" s="107"/>
      <c r="N13" s="170" t="s">
        <v>192</v>
      </c>
      <c r="O13" s="171"/>
      <c r="P13" s="109"/>
    </row>
    <row r="14" spans="1:16" ht="35.25" customHeight="1" x14ac:dyDescent="0.25">
      <c r="A14" s="120"/>
      <c r="B14" s="172" t="s">
        <v>113</v>
      </c>
      <c r="C14" s="172"/>
      <c r="D14" s="172"/>
      <c r="E14" s="172"/>
      <c r="F14" s="173" t="s">
        <v>196</v>
      </c>
      <c r="G14" s="173"/>
      <c r="H14" s="173"/>
      <c r="I14" s="173"/>
      <c r="J14" s="173"/>
      <c r="K14" s="173"/>
      <c r="L14" s="173"/>
      <c r="M14" s="107"/>
      <c r="N14" s="121" t="s">
        <v>197</v>
      </c>
      <c r="O14" s="109"/>
      <c r="P14" s="109"/>
    </row>
    <row r="15" spans="1:16" ht="24" customHeight="1" x14ac:dyDescent="0.25">
      <c r="A15" s="107"/>
      <c r="B15" s="107"/>
      <c r="C15" s="107"/>
      <c r="D15" s="107"/>
      <c r="E15" s="107"/>
      <c r="F15" s="107"/>
      <c r="G15" s="107"/>
      <c r="H15" s="107"/>
      <c r="I15" s="107"/>
      <c r="J15" s="107"/>
      <c r="K15" s="107"/>
      <c r="L15" s="107"/>
      <c r="M15" s="107"/>
      <c r="N15" s="109"/>
      <c r="O15" s="109"/>
      <c r="P15" s="109"/>
    </row>
    <row r="16" spans="1:16" x14ac:dyDescent="0.25">
      <c r="A16" s="107"/>
      <c r="B16" s="107"/>
      <c r="C16" s="107"/>
      <c r="D16" s="107"/>
      <c r="E16" s="107"/>
      <c r="F16" s="107"/>
      <c r="G16" s="107"/>
      <c r="H16" s="107"/>
      <c r="I16" s="107"/>
      <c r="J16" s="107"/>
      <c r="K16" s="107"/>
      <c r="L16" s="107"/>
      <c r="M16" s="107"/>
      <c r="N16" s="109"/>
      <c r="O16" s="109"/>
      <c r="P16" s="109"/>
    </row>
    <row r="17" spans="1:16" x14ac:dyDescent="0.25">
      <c r="A17" s="107" t="s">
        <v>124</v>
      </c>
      <c r="B17" s="107">
        <v>1517310</v>
      </c>
      <c r="C17" s="167">
        <v>7310</v>
      </c>
      <c r="D17" s="167"/>
      <c r="E17" s="174" t="s">
        <v>260</v>
      </c>
      <c r="F17" s="167"/>
      <c r="G17" s="167" t="s">
        <v>202</v>
      </c>
      <c r="H17" s="167"/>
      <c r="I17" s="167"/>
      <c r="J17" s="167"/>
      <c r="K17" s="167"/>
      <c r="L17" s="167"/>
      <c r="M17" s="107"/>
      <c r="N17" s="170" t="s">
        <v>192</v>
      </c>
      <c r="O17" s="171"/>
      <c r="P17" s="109"/>
    </row>
    <row r="18" spans="1:16" ht="67.5" customHeight="1" x14ac:dyDescent="0.25">
      <c r="A18" s="107"/>
      <c r="B18" s="122" t="s">
        <v>198</v>
      </c>
      <c r="C18" s="173" t="s">
        <v>199</v>
      </c>
      <c r="D18" s="173"/>
      <c r="E18" s="173" t="s">
        <v>200</v>
      </c>
      <c r="F18" s="173"/>
      <c r="G18" s="173" t="s">
        <v>201</v>
      </c>
      <c r="H18" s="173"/>
      <c r="I18" s="173"/>
      <c r="J18" s="173"/>
      <c r="K18" s="173"/>
      <c r="L18" s="173"/>
      <c r="M18" s="107"/>
      <c r="N18" s="121" t="s">
        <v>197</v>
      </c>
      <c r="O18" s="109"/>
      <c r="P18" s="109"/>
    </row>
    <row r="19" spans="1:16" x14ac:dyDescent="0.25">
      <c r="A19" s="107"/>
      <c r="B19" s="107"/>
      <c r="C19" s="107"/>
      <c r="D19" s="107"/>
      <c r="E19" s="107"/>
      <c r="F19" s="107"/>
      <c r="G19" s="107"/>
      <c r="H19" s="107"/>
      <c r="I19" s="107"/>
      <c r="J19" s="107"/>
      <c r="K19" s="107"/>
      <c r="L19" s="107"/>
      <c r="M19" s="107"/>
      <c r="N19" s="107"/>
      <c r="O19" s="107"/>
      <c r="P19" s="107"/>
    </row>
    <row r="20" spans="1:16" x14ac:dyDescent="0.25">
      <c r="A20" s="148" t="s">
        <v>326</v>
      </c>
      <c r="B20" s="148"/>
      <c r="C20" s="148"/>
      <c r="D20" s="148"/>
      <c r="E20" s="148"/>
      <c r="F20" s="148"/>
      <c r="G20" s="148"/>
      <c r="H20" s="148"/>
      <c r="I20" s="148"/>
      <c r="J20" s="148"/>
      <c r="K20" s="148"/>
      <c r="L20" s="148"/>
      <c r="M20" s="148"/>
      <c r="N20" s="148"/>
      <c r="O20" s="148"/>
      <c r="P20" s="148"/>
    </row>
    <row r="21" spans="1:16" ht="34.5" customHeight="1" x14ac:dyDescent="0.25">
      <c r="A21" s="148" t="s">
        <v>327</v>
      </c>
      <c r="B21" s="148"/>
      <c r="C21" s="148"/>
      <c r="D21" s="148"/>
      <c r="E21" s="148"/>
      <c r="F21" s="148"/>
      <c r="G21" s="148"/>
      <c r="H21" s="148"/>
      <c r="I21" s="148"/>
      <c r="J21" s="148"/>
      <c r="K21" s="148"/>
      <c r="L21" s="148"/>
      <c r="M21" s="148"/>
      <c r="N21" s="148"/>
      <c r="O21" s="148"/>
      <c r="P21" s="148"/>
    </row>
    <row r="22" spans="1:16" x14ac:dyDescent="0.25">
      <c r="A22" s="148" t="s">
        <v>328</v>
      </c>
      <c r="B22" s="148"/>
      <c r="C22" s="148"/>
      <c r="D22" s="148"/>
      <c r="E22" s="148"/>
      <c r="F22" s="148"/>
      <c r="G22" s="148"/>
      <c r="H22" s="148"/>
      <c r="I22" s="148"/>
      <c r="J22" s="148"/>
      <c r="K22" s="148"/>
      <c r="L22" s="148"/>
      <c r="M22" s="148"/>
      <c r="N22" s="148"/>
      <c r="O22" s="148"/>
      <c r="P22" s="148"/>
    </row>
    <row r="23" spans="1:16" ht="108" customHeight="1" x14ac:dyDescent="0.25">
      <c r="A23" s="148" t="s">
        <v>329</v>
      </c>
      <c r="B23" s="148"/>
      <c r="C23" s="148"/>
      <c r="D23" s="148"/>
      <c r="E23" s="148"/>
      <c r="F23" s="148"/>
      <c r="G23" s="148"/>
      <c r="H23" s="148"/>
      <c r="I23" s="148"/>
      <c r="J23" s="148"/>
      <c r="K23" s="148"/>
      <c r="L23" s="148"/>
      <c r="M23" s="148"/>
      <c r="N23" s="148"/>
      <c r="O23" s="148"/>
      <c r="P23" s="148"/>
    </row>
    <row r="24" spans="1:16" x14ac:dyDescent="0.25">
      <c r="A24" s="148" t="s">
        <v>77</v>
      </c>
      <c r="B24" s="148"/>
      <c r="C24" s="148"/>
      <c r="D24" s="148"/>
      <c r="E24" s="148"/>
      <c r="F24" s="148"/>
      <c r="G24" s="148"/>
      <c r="H24" s="148"/>
      <c r="I24" s="148"/>
      <c r="J24" s="148"/>
      <c r="K24" s="148"/>
      <c r="L24" s="148"/>
      <c r="M24" s="148"/>
      <c r="N24" s="148"/>
      <c r="O24" s="148"/>
      <c r="P24" s="148"/>
    </row>
    <row r="25" spans="1:16" x14ac:dyDescent="0.25">
      <c r="A25" s="148" t="s">
        <v>83</v>
      </c>
      <c r="B25" s="148"/>
      <c r="C25" s="148"/>
      <c r="D25" s="148"/>
      <c r="E25" s="148"/>
      <c r="F25" s="148"/>
      <c r="G25" s="148"/>
      <c r="H25" s="148"/>
      <c r="I25" s="148"/>
      <c r="J25" s="148"/>
      <c r="K25" s="148"/>
      <c r="L25" s="148"/>
      <c r="M25" s="148"/>
      <c r="N25" s="148"/>
      <c r="O25" s="148"/>
      <c r="P25" s="148"/>
    </row>
    <row r="26" spans="1:16" x14ac:dyDescent="0.25">
      <c r="A26" s="168"/>
      <c r="B26" s="168"/>
      <c r="N26" s="111" t="s">
        <v>5</v>
      </c>
    </row>
    <row r="27" spans="1:16" ht="15" customHeight="1" x14ac:dyDescent="0.25">
      <c r="A27" s="147" t="s">
        <v>6</v>
      </c>
      <c r="B27" s="147" t="s">
        <v>7</v>
      </c>
      <c r="C27" s="147" t="s">
        <v>80</v>
      </c>
      <c r="D27" s="147"/>
      <c r="E27" s="147"/>
      <c r="F27" s="147"/>
      <c r="G27" s="147" t="s">
        <v>81</v>
      </c>
      <c r="H27" s="147"/>
      <c r="I27" s="147"/>
      <c r="J27" s="147"/>
      <c r="K27" s="147" t="s">
        <v>82</v>
      </c>
      <c r="L27" s="147"/>
      <c r="M27" s="147"/>
      <c r="N27" s="147"/>
      <c r="O27" s="147"/>
    </row>
    <row r="28" spans="1:16" ht="68.25" customHeight="1" x14ac:dyDescent="0.25">
      <c r="A28" s="147"/>
      <c r="B28" s="147"/>
      <c r="C28" s="96" t="s">
        <v>8</v>
      </c>
      <c r="D28" s="96" t="s">
        <v>9</v>
      </c>
      <c r="E28" s="96" t="s">
        <v>10</v>
      </c>
      <c r="F28" s="96" t="s">
        <v>57</v>
      </c>
      <c r="G28" s="96" t="s">
        <v>8</v>
      </c>
      <c r="H28" s="96" t="s">
        <v>9</v>
      </c>
      <c r="I28" s="96" t="s">
        <v>10</v>
      </c>
      <c r="J28" s="96" t="s">
        <v>55</v>
      </c>
      <c r="K28" s="96" t="s">
        <v>8</v>
      </c>
      <c r="L28" s="96" t="s">
        <v>9</v>
      </c>
      <c r="M28" s="96" t="s">
        <v>10</v>
      </c>
      <c r="N28" s="147" t="s">
        <v>56</v>
      </c>
      <c r="O28" s="147"/>
    </row>
    <row r="29" spans="1:16" x14ac:dyDescent="0.25">
      <c r="A29" s="96">
        <v>1</v>
      </c>
      <c r="B29" s="96">
        <v>2</v>
      </c>
      <c r="C29" s="96">
        <v>3</v>
      </c>
      <c r="D29" s="96">
        <v>4</v>
      </c>
      <c r="E29" s="96">
        <v>5</v>
      </c>
      <c r="F29" s="96">
        <v>6</v>
      </c>
      <c r="G29" s="96">
        <v>7</v>
      </c>
      <c r="H29" s="96">
        <v>8</v>
      </c>
      <c r="I29" s="96">
        <v>9</v>
      </c>
      <c r="J29" s="96">
        <v>10</v>
      </c>
      <c r="K29" s="96">
        <v>11</v>
      </c>
      <c r="L29" s="96">
        <v>12</v>
      </c>
      <c r="M29" s="96">
        <v>13</v>
      </c>
      <c r="N29" s="147">
        <v>14</v>
      </c>
      <c r="O29" s="147"/>
    </row>
    <row r="30" spans="1:16" ht="30" x14ac:dyDescent="0.25">
      <c r="A30" s="96" t="s">
        <v>11</v>
      </c>
      <c r="B30" s="95" t="s">
        <v>12</v>
      </c>
      <c r="C30" s="96" t="s">
        <v>261</v>
      </c>
      <c r="D30" s="96" t="s">
        <v>13</v>
      </c>
      <c r="E30" s="96" t="s">
        <v>13</v>
      </c>
      <c r="F30" s="96" t="s">
        <v>261</v>
      </c>
      <c r="G30" s="96" t="s">
        <v>261</v>
      </c>
      <c r="H30" s="96" t="s">
        <v>13</v>
      </c>
      <c r="I30" s="96" t="s">
        <v>13</v>
      </c>
      <c r="J30" s="96" t="s">
        <v>261</v>
      </c>
      <c r="K30" s="96" t="s">
        <v>261</v>
      </c>
      <c r="L30" s="96" t="s">
        <v>13</v>
      </c>
      <c r="M30" s="96" t="s">
        <v>13</v>
      </c>
      <c r="N30" s="147" t="s">
        <v>261</v>
      </c>
      <c r="O30" s="147"/>
    </row>
    <row r="31" spans="1:16" ht="45" x14ac:dyDescent="0.25">
      <c r="A31" s="96" t="s">
        <v>11</v>
      </c>
      <c r="B31" s="95" t="s">
        <v>58</v>
      </c>
      <c r="C31" s="96" t="s">
        <v>13</v>
      </c>
      <c r="D31" s="96" t="s">
        <v>261</v>
      </c>
      <c r="E31" s="96" t="s">
        <v>261</v>
      </c>
      <c r="F31" s="96" t="s">
        <v>261</v>
      </c>
      <c r="G31" s="96" t="s">
        <v>13</v>
      </c>
      <c r="H31" s="96" t="s">
        <v>261</v>
      </c>
      <c r="I31" s="96" t="s">
        <v>261</v>
      </c>
      <c r="J31" s="96" t="s">
        <v>261</v>
      </c>
      <c r="K31" s="96" t="s">
        <v>13</v>
      </c>
      <c r="L31" s="96" t="s">
        <v>261</v>
      </c>
      <c r="M31" s="96" t="s">
        <v>261</v>
      </c>
      <c r="N31" s="143" t="s">
        <v>261</v>
      </c>
      <c r="O31" s="144"/>
    </row>
    <row r="32" spans="1:16" ht="45" x14ac:dyDescent="0.25">
      <c r="A32" s="96" t="s">
        <v>11</v>
      </c>
      <c r="B32" s="95" t="s">
        <v>59</v>
      </c>
      <c r="C32" s="96" t="s">
        <v>13</v>
      </c>
      <c r="D32" s="97">
        <v>6435916</v>
      </c>
      <c r="E32" s="97">
        <v>6435916</v>
      </c>
      <c r="F32" s="97">
        <v>6435916</v>
      </c>
      <c r="G32" s="97" t="s">
        <v>13</v>
      </c>
      <c r="H32" s="97">
        <v>3829000</v>
      </c>
      <c r="I32" s="97">
        <v>3829000</v>
      </c>
      <c r="J32" s="97">
        <v>3829000</v>
      </c>
      <c r="K32" s="97" t="s">
        <v>13</v>
      </c>
      <c r="L32" s="97">
        <v>8250000</v>
      </c>
      <c r="M32" s="97">
        <f>L32</f>
        <v>8250000</v>
      </c>
      <c r="N32" s="142">
        <f>L32</f>
        <v>8250000</v>
      </c>
      <c r="O32" s="142"/>
    </row>
    <row r="33" spans="1:15" x14ac:dyDescent="0.25">
      <c r="A33" s="96" t="s">
        <v>11</v>
      </c>
      <c r="B33" s="95" t="s">
        <v>14</v>
      </c>
      <c r="C33" s="96" t="s">
        <v>13</v>
      </c>
      <c r="D33" s="96" t="s">
        <v>261</v>
      </c>
      <c r="E33" s="96" t="s">
        <v>261</v>
      </c>
      <c r="F33" s="96" t="s">
        <v>261</v>
      </c>
      <c r="G33" s="97" t="s">
        <v>13</v>
      </c>
      <c r="H33" s="96" t="s">
        <v>261</v>
      </c>
      <c r="I33" s="96" t="s">
        <v>261</v>
      </c>
      <c r="J33" s="96" t="s">
        <v>261</v>
      </c>
      <c r="K33" s="97" t="s">
        <v>13</v>
      </c>
      <c r="L33" s="96" t="s">
        <v>261</v>
      </c>
      <c r="M33" s="96" t="s">
        <v>261</v>
      </c>
      <c r="N33" s="143" t="s">
        <v>261</v>
      </c>
      <c r="O33" s="144"/>
    </row>
    <row r="34" spans="1:15" x14ac:dyDescent="0.25">
      <c r="A34" s="96" t="s">
        <v>11</v>
      </c>
      <c r="B34" s="96" t="s">
        <v>15</v>
      </c>
      <c r="C34" s="96" t="s">
        <v>261</v>
      </c>
      <c r="D34" s="97">
        <v>6435916</v>
      </c>
      <c r="E34" s="97">
        <v>6435916</v>
      </c>
      <c r="F34" s="97">
        <v>6435916</v>
      </c>
      <c r="G34" s="96" t="s">
        <v>261</v>
      </c>
      <c r="H34" s="97">
        <v>3829000</v>
      </c>
      <c r="I34" s="97">
        <v>3829000</v>
      </c>
      <c r="J34" s="97">
        <v>3829000</v>
      </c>
      <c r="K34" s="96" t="s">
        <v>261</v>
      </c>
      <c r="L34" s="97">
        <f>L32</f>
        <v>8250000</v>
      </c>
      <c r="M34" s="97">
        <f>M32</f>
        <v>8250000</v>
      </c>
      <c r="N34" s="142">
        <f>N32</f>
        <v>8250000</v>
      </c>
      <c r="O34" s="142"/>
    </row>
    <row r="36" spans="1:15" x14ac:dyDescent="0.25">
      <c r="A36" s="141" t="s">
        <v>106</v>
      </c>
      <c r="B36" s="141"/>
      <c r="C36" s="141"/>
      <c r="D36" s="141"/>
      <c r="E36" s="141"/>
      <c r="F36" s="141"/>
      <c r="G36" s="141"/>
      <c r="H36" s="141"/>
      <c r="I36" s="141"/>
      <c r="J36" s="141"/>
    </row>
    <row r="37" spans="1:15" x14ac:dyDescent="0.25">
      <c r="A37" s="110"/>
      <c r="B37" s="110"/>
      <c r="C37" s="110"/>
      <c r="D37" s="110"/>
      <c r="E37" s="110"/>
      <c r="F37" s="110"/>
      <c r="G37" s="110"/>
      <c r="H37" s="110"/>
      <c r="I37" s="110"/>
      <c r="J37" s="110"/>
    </row>
    <row r="38" spans="1:15" x14ac:dyDescent="0.25">
      <c r="J38" s="111" t="s">
        <v>5</v>
      </c>
    </row>
    <row r="39" spans="1:15" x14ac:dyDescent="0.25">
      <c r="A39" s="147" t="s">
        <v>6</v>
      </c>
      <c r="B39" s="147" t="s">
        <v>7</v>
      </c>
      <c r="C39" s="147" t="s">
        <v>85</v>
      </c>
      <c r="D39" s="147"/>
      <c r="E39" s="147"/>
      <c r="F39" s="147"/>
      <c r="G39" s="147" t="s">
        <v>86</v>
      </c>
      <c r="H39" s="147"/>
      <c r="I39" s="147"/>
      <c r="J39" s="147"/>
    </row>
    <row r="40" spans="1:15" ht="60.75" customHeight="1" x14ac:dyDescent="0.25">
      <c r="A40" s="147"/>
      <c r="B40" s="147"/>
      <c r="C40" s="96" t="s">
        <v>8</v>
      </c>
      <c r="D40" s="96" t="s">
        <v>9</v>
      </c>
      <c r="E40" s="96" t="s">
        <v>10</v>
      </c>
      <c r="F40" s="96" t="s">
        <v>57</v>
      </c>
      <c r="G40" s="96" t="s">
        <v>8</v>
      </c>
      <c r="H40" s="96" t="s">
        <v>9</v>
      </c>
      <c r="I40" s="96" t="s">
        <v>10</v>
      </c>
      <c r="J40" s="96" t="s">
        <v>55</v>
      </c>
    </row>
    <row r="41" spans="1:15" x14ac:dyDescent="0.25">
      <c r="A41" s="96">
        <v>1</v>
      </c>
      <c r="B41" s="96">
        <v>2</v>
      </c>
      <c r="C41" s="96">
        <v>3</v>
      </c>
      <c r="D41" s="96">
        <v>4</v>
      </c>
      <c r="E41" s="96">
        <v>5</v>
      </c>
      <c r="F41" s="96">
        <v>6</v>
      </c>
      <c r="G41" s="96">
        <v>7</v>
      </c>
      <c r="H41" s="96">
        <v>8</v>
      </c>
      <c r="I41" s="96">
        <v>9</v>
      </c>
      <c r="J41" s="96">
        <v>10</v>
      </c>
    </row>
    <row r="42" spans="1:15" ht="30" x14ac:dyDescent="0.25">
      <c r="A42" s="95" t="s">
        <v>11</v>
      </c>
      <c r="B42" s="95" t="s">
        <v>12</v>
      </c>
      <c r="C42" s="96" t="s">
        <v>261</v>
      </c>
      <c r="D42" s="96" t="s">
        <v>13</v>
      </c>
      <c r="E42" s="96" t="s">
        <v>261</v>
      </c>
      <c r="F42" s="96" t="s">
        <v>261</v>
      </c>
      <c r="G42" s="96" t="s">
        <v>261</v>
      </c>
      <c r="H42" s="96" t="s">
        <v>13</v>
      </c>
      <c r="I42" s="96" t="s">
        <v>261</v>
      </c>
      <c r="J42" s="96" t="s">
        <v>261</v>
      </c>
    </row>
    <row r="43" spans="1:15" ht="45" x14ac:dyDescent="0.25">
      <c r="A43" s="95" t="s">
        <v>11</v>
      </c>
      <c r="B43" s="95" t="s">
        <v>60</v>
      </c>
      <c r="C43" s="96" t="s">
        <v>13</v>
      </c>
      <c r="D43" s="96" t="s">
        <v>261</v>
      </c>
      <c r="E43" s="96" t="s">
        <v>261</v>
      </c>
      <c r="F43" s="96" t="s">
        <v>261</v>
      </c>
      <c r="G43" s="96" t="s">
        <v>13</v>
      </c>
      <c r="H43" s="96" t="s">
        <v>261</v>
      </c>
      <c r="I43" s="96" t="s">
        <v>261</v>
      </c>
      <c r="J43" s="96" t="s">
        <v>261</v>
      </c>
    </row>
    <row r="44" spans="1:15" ht="45" x14ac:dyDescent="0.25">
      <c r="A44" s="95" t="s">
        <v>11</v>
      </c>
      <c r="B44" s="95" t="s">
        <v>61</v>
      </c>
      <c r="C44" s="96" t="s">
        <v>13</v>
      </c>
      <c r="D44" s="97">
        <v>10595000</v>
      </c>
      <c r="E44" s="97">
        <f>D44</f>
        <v>10595000</v>
      </c>
      <c r="F44" s="97">
        <f>D44</f>
        <v>10595000</v>
      </c>
      <c r="G44" s="97" t="s">
        <v>13</v>
      </c>
      <c r="H44" s="97">
        <v>12595000</v>
      </c>
      <c r="I44" s="97">
        <f>H44</f>
        <v>12595000</v>
      </c>
      <c r="J44" s="97">
        <f>H44</f>
        <v>12595000</v>
      </c>
    </row>
    <row r="45" spans="1:15" x14ac:dyDescent="0.25">
      <c r="A45" s="95" t="s">
        <v>11</v>
      </c>
      <c r="B45" s="95" t="s">
        <v>14</v>
      </c>
      <c r="C45" s="96" t="s">
        <v>13</v>
      </c>
      <c r="D45" s="96" t="s">
        <v>261</v>
      </c>
      <c r="E45" s="96" t="s">
        <v>261</v>
      </c>
      <c r="F45" s="96" t="s">
        <v>261</v>
      </c>
      <c r="G45" s="97" t="s">
        <v>13</v>
      </c>
      <c r="H45" s="96" t="s">
        <v>261</v>
      </c>
      <c r="I45" s="96" t="s">
        <v>261</v>
      </c>
      <c r="J45" s="96" t="s">
        <v>261</v>
      </c>
    </row>
    <row r="46" spans="1:15" x14ac:dyDescent="0.25">
      <c r="A46" s="95" t="s">
        <v>11</v>
      </c>
      <c r="B46" s="96" t="s">
        <v>15</v>
      </c>
      <c r="C46" s="96" t="s">
        <v>261</v>
      </c>
      <c r="D46" s="97">
        <f>D44</f>
        <v>10595000</v>
      </c>
      <c r="E46" s="97">
        <f>E44</f>
        <v>10595000</v>
      </c>
      <c r="F46" s="97">
        <f>F44</f>
        <v>10595000</v>
      </c>
      <c r="G46" s="96" t="s">
        <v>261</v>
      </c>
      <c r="H46" s="97">
        <f>H44</f>
        <v>12595000</v>
      </c>
      <c r="I46" s="97">
        <f>I44</f>
        <v>12595000</v>
      </c>
      <c r="J46" s="97">
        <f>J44</f>
        <v>12595000</v>
      </c>
    </row>
    <row r="49" spans="1:15" x14ac:dyDescent="0.25">
      <c r="A49" s="148" t="s">
        <v>16</v>
      </c>
      <c r="B49" s="148"/>
      <c r="C49" s="148"/>
      <c r="D49" s="148"/>
      <c r="E49" s="148"/>
      <c r="F49" s="148"/>
      <c r="G49" s="148"/>
      <c r="H49" s="148"/>
      <c r="I49" s="148"/>
      <c r="J49" s="148"/>
      <c r="K49" s="148"/>
      <c r="L49" s="148"/>
      <c r="M49" s="148"/>
      <c r="N49" s="148"/>
    </row>
    <row r="50" spans="1:15" x14ac:dyDescent="0.25">
      <c r="A50" s="148" t="s">
        <v>87</v>
      </c>
      <c r="B50" s="148"/>
      <c r="C50" s="148"/>
      <c r="D50" s="148"/>
      <c r="E50" s="148"/>
      <c r="F50" s="148"/>
      <c r="G50" s="148"/>
      <c r="H50" s="148"/>
      <c r="I50" s="148"/>
      <c r="J50" s="148"/>
      <c r="K50" s="148"/>
      <c r="L50" s="148"/>
      <c r="M50" s="148"/>
      <c r="N50" s="148"/>
    </row>
    <row r="51" spans="1:15" x14ac:dyDescent="0.25">
      <c r="A51" s="123"/>
      <c r="N51" s="111" t="s">
        <v>5</v>
      </c>
    </row>
    <row r="52" spans="1:15" ht="21.75" customHeight="1" x14ac:dyDescent="0.25">
      <c r="A52" s="147" t="s">
        <v>17</v>
      </c>
      <c r="B52" s="147" t="s">
        <v>7</v>
      </c>
      <c r="C52" s="147" t="s">
        <v>80</v>
      </c>
      <c r="D52" s="147"/>
      <c r="E52" s="147"/>
      <c r="F52" s="147"/>
      <c r="G52" s="147" t="s">
        <v>81</v>
      </c>
      <c r="H52" s="147"/>
      <c r="I52" s="147"/>
      <c r="J52" s="147"/>
      <c r="K52" s="149" t="s">
        <v>82</v>
      </c>
      <c r="L52" s="150"/>
      <c r="M52" s="150"/>
      <c r="N52" s="150"/>
      <c r="O52" s="150"/>
    </row>
    <row r="53" spans="1:15" ht="98.25" customHeight="1" x14ac:dyDescent="0.25">
      <c r="A53" s="147"/>
      <c r="B53" s="147"/>
      <c r="C53" s="96" t="s">
        <v>8</v>
      </c>
      <c r="D53" s="96" t="s">
        <v>9</v>
      </c>
      <c r="E53" s="96" t="s">
        <v>10</v>
      </c>
      <c r="F53" s="96" t="s">
        <v>57</v>
      </c>
      <c r="G53" s="96" t="s">
        <v>8</v>
      </c>
      <c r="H53" s="96" t="s">
        <v>9</v>
      </c>
      <c r="I53" s="96" t="s">
        <v>10</v>
      </c>
      <c r="J53" s="96" t="s">
        <v>55</v>
      </c>
      <c r="K53" s="96" t="s">
        <v>8</v>
      </c>
      <c r="L53" s="96" t="s">
        <v>9</v>
      </c>
      <c r="M53" s="96" t="s">
        <v>10</v>
      </c>
      <c r="N53" s="147" t="s">
        <v>56</v>
      </c>
      <c r="O53" s="147"/>
    </row>
    <row r="54" spans="1:15" x14ac:dyDescent="0.25">
      <c r="A54" s="96">
        <v>1</v>
      </c>
      <c r="B54" s="96">
        <v>2</v>
      </c>
      <c r="C54" s="96">
        <v>3</v>
      </c>
      <c r="D54" s="96">
        <v>4</v>
      </c>
      <c r="E54" s="96">
        <v>5</v>
      </c>
      <c r="F54" s="96">
        <v>6</v>
      </c>
      <c r="G54" s="96">
        <v>7</v>
      </c>
      <c r="H54" s="96">
        <v>8</v>
      </c>
      <c r="I54" s="96">
        <v>9</v>
      </c>
      <c r="J54" s="96">
        <v>10</v>
      </c>
      <c r="K54" s="96">
        <v>11</v>
      </c>
      <c r="L54" s="96">
        <v>12</v>
      </c>
      <c r="M54" s="96">
        <v>13</v>
      </c>
      <c r="N54" s="147">
        <v>14</v>
      </c>
      <c r="O54" s="147"/>
    </row>
    <row r="55" spans="1:15" ht="30" x14ac:dyDescent="0.25">
      <c r="A55" s="96">
        <v>3122</v>
      </c>
      <c r="B55" s="95" t="s">
        <v>162</v>
      </c>
      <c r="C55" s="96" t="s">
        <v>261</v>
      </c>
      <c r="D55" s="97">
        <f>4610837+83339</f>
        <v>4694176</v>
      </c>
      <c r="E55" s="97">
        <f>D55</f>
        <v>4694176</v>
      </c>
      <c r="F55" s="97">
        <f>D55</f>
        <v>4694176</v>
      </c>
      <c r="G55" s="96" t="s">
        <v>261</v>
      </c>
      <c r="H55" s="97">
        <v>2360000</v>
      </c>
      <c r="I55" s="97">
        <v>2360000</v>
      </c>
      <c r="J55" s="97">
        <v>2360000</v>
      </c>
      <c r="K55" s="96" t="s">
        <v>261</v>
      </c>
      <c r="L55" s="97">
        <f>2900000</f>
        <v>2900000</v>
      </c>
      <c r="M55" s="97">
        <f>L55</f>
        <v>2900000</v>
      </c>
      <c r="N55" s="142">
        <f>L55</f>
        <v>2900000</v>
      </c>
      <c r="O55" s="142"/>
    </row>
    <row r="56" spans="1:15" ht="30" x14ac:dyDescent="0.25">
      <c r="A56" s="96">
        <v>3122</v>
      </c>
      <c r="B56" s="95" t="s">
        <v>162</v>
      </c>
      <c r="C56" s="96" t="s">
        <v>261</v>
      </c>
      <c r="D56" s="96" t="s">
        <v>261</v>
      </c>
      <c r="E56" s="96" t="s">
        <v>261</v>
      </c>
      <c r="F56" s="96" t="s">
        <v>261</v>
      </c>
      <c r="G56" s="96" t="s">
        <v>261</v>
      </c>
      <c r="H56" s="97">
        <v>527000</v>
      </c>
      <c r="I56" s="97">
        <v>527000</v>
      </c>
      <c r="J56" s="97">
        <v>527000</v>
      </c>
      <c r="K56" s="96" t="s">
        <v>261</v>
      </c>
      <c r="L56" s="96" t="s">
        <v>261</v>
      </c>
      <c r="M56" s="96" t="s">
        <v>261</v>
      </c>
      <c r="N56" s="143" t="s">
        <v>261</v>
      </c>
      <c r="O56" s="144"/>
    </row>
    <row r="57" spans="1:15" ht="30" x14ac:dyDescent="0.25">
      <c r="A57" s="96">
        <v>3142</v>
      </c>
      <c r="B57" s="95" t="s">
        <v>163</v>
      </c>
      <c r="C57" s="96" t="s">
        <v>261</v>
      </c>
      <c r="D57" s="97">
        <f>1582456+100235+59049</f>
        <v>1741740</v>
      </c>
      <c r="E57" s="97">
        <f>D57</f>
        <v>1741740</v>
      </c>
      <c r="F57" s="97">
        <f>D57</f>
        <v>1741740</v>
      </c>
      <c r="G57" s="96" t="s">
        <v>261</v>
      </c>
      <c r="H57" s="97">
        <v>245000</v>
      </c>
      <c r="I57" s="97">
        <v>245000</v>
      </c>
      <c r="J57" s="97">
        <v>245000</v>
      </c>
      <c r="K57" s="96" t="s">
        <v>261</v>
      </c>
      <c r="L57" s="97">
        <v>5350000</v>
      </c>
      <c r="M57" s="97">
        <f>L57</f>
        <v>5350000</v>
      </c>
      <c r="N57" s="142">
        <f>L57</f>
        <v>5350000</v>
      </c>
      <c r="O57" s="142"/>
    </row>
    <row r="58" spans="1:15" ht="30" x14ac:dyDescent="0.25">
      <c r="A58" s="96">
        <v>3142</v>
      </c>
      <c r="B58" s="95" t="s">
        <v>163</v>
      </c>
      <c r="C58" s="96" t="s">
        <v>261</v>
      </c>
      <c r="D58" s="96" t="s">
        <v>261</v>
      </c>
      <c r="E58" s="96" t="s">
        <v>261</v>
      </c>
      <c r="F58" s="96" t="s">
        <v>261</v>
      </c>
      <c r="G58" s="96" t="s">
        <v>261</v>
      </c>
      <c r="H58" s="97">
        <v>697000</v>
      </c>
      <c r="I58" s="97">
        <v>697000</v>
      </c>
      <c r="J58" s="97">
        <v>697000</v>
      </c>
      <c r="K58" s="96" t="s">
        <v>261</v>
      </c>
      <c r="L58" s="96" t="s">
        <v>261</v>
      </c>
      <c r="M58" s="96" t="s">
        <v>261</v>
      </c>
      <c r="N58" s="143" t="s">
        <v>261</v>
      </c>
      <c r="O58" s="144"/>
    </row>
    <row r="59" spans="1:15" x14ac:dyDescent="0.25">
      <c r="A59" s="96" t="s">
        <v>11</v>
      </c>
      <c r="B59" s="96" t="s">
        <v>15</v>
      </c>
      <c r="C59" s="96" t="s">
        <v>261</v>
      </c>
      <c r="D59" s="97">
        <f>D55+D57</f>
        <v>6435916</v>
      </c>
      <c r="E59" s="97">
        <f>E55+E57</f>
        <v>6435916</v>
      </c>
      <c r="F59" s="97">
        <f>F55+F57</f>
        <v>6435916</v>
      </c>
      <c r="G59" s="96" t="s">
        <v>261</v>
      </c>
      <c r="H59" s="97">
        <f>SUM(H55:H58)</f>
        <v>3829000</v>
      </c>
      <c r="I59" s="97">
        <f>H59</f>
        <v>3829000</v>
      </c>
      <c r="J59" s="97">
        <f>H59</f>
        <v>3829000</v>
      </c>
      <c r="K59" s="96" t="s">
        <v>261</v>
      </c>
      <c r="L59" s="97">
        <f>SUM(L55:L58)</f>
        <v>8250000</v>
      </c>
      <c r="M59" s="97">
        <f>L59</f>
        <v>8250000</v>
      </c>
      <c r="N59" s="142">
        <f>L59</f>
        <v>8250000</v>
      </c>
      <c r="O59" s="142"/>
    </row>
    <row r="62" spans="1:15" x14ac:dyDescent="0.25">
      <c r="A62" s="141" t="s">
        <v>88</v>
      </c>
      <c r="B62" s="141"/>
      <c r="C62" s="141"/>
      <c r="D62" s="141"/>
      <c r="E62" s="141"/>
      <c r="F62" s="141"/>
      <c r="G62" s="141"/>
      <c r="H62" s="141"/>
      <c r="I62" s="141"/>
      <c r="J62" s="141"/>
      <c r="K62" s="141"/>
      <c r="L62" s="141"/>
      <c r="M62" s="141"/>
      <c r="N62" s="141"/>
    </row>
    <row r="63" spans="1:15" x14ac:dyDescent="0.25">
      <c r="A63" s="123"/>
      <c r="N63" s="111" t="s">
        <v>5</v>
      </c>
    </row>
    <row r="65" spans="1:15" ht="15" customHeight="1" x14ac:dyDescent="0.25">
      <c r="A65" s="147" t="s">
        <v>18</v>
      </c>
      <c r="B65" s="147" t="s">
        <v>7</v>
      </c>
      <c r="C65" s="147" t="s">
        <v>80</v>
      </c>
      <c r="D65" s="147"/>
      <c r="E65" s="147"/>
      <c r="F65" s="147"/>
      <c r="G65" s="147" t="s">
        <v>81</v>
      </c>
      <c r="H65" s="147"/>
      <c r="I65" s="147"/>
      <c r="J65" s="147"/>
      <c r="K65" s="147" t="s">
        <v>89</v>
      </c>
      <c r="L65" s="147"/>
      <c r="M65" s="147"/>
      <c r="N65" s="147"/>
      <c r="O65" s="147"/>
    </row>
    <row r="66" spans="1:15" ht="73.5" customHeight="1" x14ac:dyDescent="0.25">
      <c r="A66" s="147"/>
      <c r="B66" s="147"/>
      <c r="C66" s="96" t="s">
        <v>8</v>
      </c>
      <c r="D66" s="96" t="s">
        <v>9</v>
      </c>
      <c r="E66" s="96" t="s">
        <v>10</v>
      </c>
      <c r="F66" s="96" t="s">
        <v>57</v>
      </c>
      <c r="G66" s="96" t="s">
        <v>8</v>
      </c>
      <c r="H66" s="96" t="s">
        <v>9</v>
      </c>
      <c r="I66" s="96" t="s">
        <v>10</v>
      </c>
      <c r="J66" s="96" t="s">
        <v>55</v>
      </c>
      <c r="K66" s="124" t="s">
        <v>8</v>
      </c>
      <c r="L66" s="124" t="s">
        <v>9</v>
      </c>
      <c r="M66" s="124" t="s">
        <v>10</v>
      </c>
      <c r="N66" s="147" t="s">
        <v>56</v>
      </c>
      <c r="O66" s="147"/>
    </row>
    <row r="67" spans="1:15" ht="22.5" customHeight="1" x14ac:dyDescent="0.25">
      <c r="A67" s="96">
        <v>1</v>
      </c>
      <c r="B67" s="96">
        <v>2</v>
      </c>
      <c r="C67" s="96">
        <v>3</v>
      </c>
      <c r="D67" s="96">
        <v>4</v>
      </c>
      <c r="E67" s="96">
        <v>5</v>
      </c>
      <c r="F67" s="96">
        <v>6</v>
      </c>
      <c r="G67" s="96">
        <v>7</v>
      </c>
      <c r="H67" s="96">
        <v>8</v>
      </c>
      <c r="I67" s="96">
        <v>9</v>
      </c>
      <c r="J67" s="96">
        <v>10</v>
      </c>
      <c r="K67" s="96">
        <v>11</v>
      </c>
      <c r="L67" s="96">
        <v>12</v>
      </c>
      <c r="M67" s="96">
        <v>13</v>
      </c>
      <c r="N67" s="147">
        <v>14</v>
      </c>
      <c r="O67" s="147"/>
    </row>
    <row r="68" spans="1:15" x14ac:dyDescent="0.25">
      <c r="A68" s="136" t="s">
        <v>261</v>
      </c>
      <c r="B68" s="136" t="s">
        <v>261</v>
      </c>
      <c r="C68" s="136" t="s">
        <v>261</v>
      </c>
      <c r="D68" s="136" t="s">
        <v>261</v>
      </c>
      <c r="E68" s="136" t="s">
        <v>261</v>
      </c>
      <c r="F68" s="136" t="s">
        <v>261</v>
      </c>
      <c r="G68" s="136" t="s">
        <v>261</v>
      </c>
      <c r="H68" s="136" t="s">
        <v>261</v>
      </c>
      <c r="I68" s="136" t="s">
        <v>261</v>
      </c>
      <c r="J68" s="136" t="s">
        <v>261</v>
      </c>
      <c r="K68" s="136" t="s">
        <v>261</v>
      </c>
      <c r="L68" s="136" t="s">
        <v>261</v>
      </c>
      <c r="M68" s="136" t="s">
        <v>261</v>
      </c>
      <c r="N68" s="136" t="s">
        <v>261</v>
      </c>
      <c r="O68" s="136" t="s">
        <v>261</v>
      </c>
    </row>
    <row r="69" spans="1:15" x14ac:dyDescent="0.25">
      <c r="A69" s="136" t="s">
        <v>261</v>
      </c>
      <c r="B69" s="136" t="s">
        <v>261</v>
      </c>
      <c r="C69" s="136" t="s">
        <v>261</v>
      </c>
      <c r="D69" s="136" t="s">
        <v>261</v>
      </c>
      <c r="E69" s="136" t="s">
        <v>261</v>
      </c>
      <c r="F69" s="136" t="s">
        <v>261</v>
      </c>
      <c r="G69" s="136" t="s">
        <v>261</v>
      </c>
      <c r="H69" s="136" t="s">
        <v>261</v>
      </c>
      <c r="I69" s="136" t="s">
        <v>261</v>
      </c>
      <c r="J69" s="136" t="s">
        <v>261</v>
      </c>
      <c r="K69" s="136" t="s">
        <v>261</v>
      </c>
      <c r="L69" s="136" t="s">
        <v>261</v>
      </c>
      <c r="M69" s="136" t="s">
        <v>261</v>
      </c>
      <c r="N69" s="136" t="s">
        <v>261</v>
      </c>
      <c r="O69" s="136" t="s">
        <v>261</v>
      </c>
    </row>
    <row r="70" spans="1:15" x14ac:dyDescent="0.25">
      <c r="A70" s="136" t="s">
        <v>261</v>
      </c>
      <c r="B70" s="136" t="s">
        <v>261</v>
      </c>
      <c r="C70" s="136" t="s">
        <v>261</v>
      </c>
      <c r="D70" s="136" t="s">
        <v>261</v>
      </c>
      <c r="E70" s="136" t="s">
        <v>261</v>
      </c>
      <c r="F70" s="136" t="s">
        <v>261</v>
      </c>
      <c r="G70" s="136" t="s">
        <v>261</v>
      </c>
      <c r="H70" s="136" t="s">
        <v>261</v>
      </c>
      <c r="I70" s="136" t="s">
        <v>261</v>
      </c>
      <c r="J70" s="136" t="s">
        <v>261</v>
      </c>
      <c r="K70" s="136" t="s">
        <v>261</v>
      </c>
      <c r="L70" s="136" t="s">
        <v>261</v>
      </c>
      <c r="M70" s="136" t="s">
        <v>261</v>
      </c>
      <c r="N70" s="136" t="s">
        <v>261</v>
      </c>
      <c r="O70" s="136" t="s">
        <v>261</v>
      </c>
    </row>
    <row r="71" spans="1:15" x14ac:dyDescent="0.25">
      <c r="A71" s="136" t="s">
        <v>261</v>
      </c>
      <c r="B71" s="136" t="s">
        <v>261</v>
      </c>
      <c r="C71" s="136" t="s">
        <v>261</v>
      </c>
      <c r="D71" s="136" t="s">
        <v>261</v>
      </c>
      <c r="E71" s="136" t="s">
        <v>261</v>
      </c>
      <c r="F71" s="136" t="s">
        <v>261</v>
      </c>
      <c r="G71" s="136" t="s">
        <v>261</v>
      </c>
      <c r="H71" s="136" t="s">
        <v>261</v>
      </c>
      <c r="I71" s="136" t="s">
        <v>261</v>
      </c>
      <c r="J71" s="136" t="s">
        <v>261</v>
      </c>
      <c r="K71" s="136" t="s">
        <v>261</v>
      </c>
      <c r="L71" s="136" t="s">
        <v>261</v>
      </c>
      <c r="M71" s="136" t="s">
        <v>261</v>
      </c>
      <c r="N71" s="136" t="s">
        <v>261</v>
      </c>
      <c r="O71" s="136" t="s">
        <v>261</v>
      </c>
    </row>
    <row r="72" spans="1:15" x14ac:dyDescent="0.25">
      <c r="A72" s="136" t="s">
        <v>261</v>
      </c>
      <c r="B72" s="136" t="s">
        <v>261</v>
      </c>
      <c r="C72" s="136" t="s">
        <v>261</v>
      </c>
      <c r="D72" s="136" t="s">
        <v>261</v>
      </c>
      <c r="E72" s="136" t="s">
        <v>261</v>
      </c>
      <c r="F72" s="136" t="s">
        <v>261</v>
      </c>
      <c r="G72" s="136" t="s">
        <v>261</v>
      </c>
      <c r="H72" s="136" t="s">
        <v>261</v>
      </c>
      <c r="I72" s="136" t="s">
        <v>261</v>
      </c>
      <c r="J72" s="136" t="s">
        <v>261</v>
      </c>
      <c r="K72" s="136" t="s">
        <v>261</v>
      </c>
      <c r="L72" s="136" t="s">
        <v>261</v>
      </c>
      <c r="M72" s="136" t="s">
        <v>261</v>
      </c>
      <c r="N72" s="136" t="s">
        <v>261</v>
      </c>
      <c r="O72" s="136" t="s">
        <v>261</v>
      </c>
    </row>
    <row r="73" spans="1:15" ht="32.25" customHeight="1" x14ac:dyDescent="0.25"/>
    <row r="74" spans="1:15" x14ac:dyDescent="0.25">
      <c r="A74" s="141" t="s">
        <v>90</v>
      </c>
      <c r="B74" s="141"/>
      <c r="C74" s="141"/>
      <c r="D74" s="141"/>
      <c r="E74" s="141"/>
      <c r="F74" s="141"/>
      <c r="G74" s="141"/>
      <c r="H74" s="141"/>
      <c r="I74" s="141"/>
      <c r="J74" s="141"/>
    </row>
    <row r="75" spans="1:15" ht="17.25" customHeight="1" x14ac:dyDescent="0.25">
      <c r="A75" s="110"/>
      <c r="B75" s="110"/>
      <c r="C75" s="110"/>
      <c r="D75" s="110"/>
      <c r="E75" s="110"/>
      <c r="F75" s="110"/>
      <c r="G75" s="110"/>
      <c r="H75" s="110"/>
      <c r="I75" s="110"/>
      <c r="J75" s="110"/>
    </row>
    <row r="76" spans="1:15" x14ac:dyDescent="0.25">
      <c r="J76" s="111" t="s">
        <v>5</v>
      </c>
    </row>
    <row r="77" spans="1:15" ht="21.75" customHeight="1" x14ac:dyDescent="0.25">
      <c r="A77" s="147" t="s">
        <v>17</v>
      </c>
      <c r="B77" s="147" t="s">
        <v>7</v>
      </c>
      <c r="C77" s="147" t="s">
        <v>85</v>
      </c>
      <c r="D77" s="147"/>
      <c r="E77" s="147"/>
      <c r="F77" s="147"/>
      <c r="G77" s="147" t="s">
        <v>86</v>
      </c>
      <c r="H77" s="147"/>
      <c r="I77" s="147"/>
      <c r="J77" s="147"/>
    </row>
    <row r="78" spans="1:15" ht="119.25" customHeight="1" x14ac:dyDescent="0.25">
      <c r="A78" s="147"/>
      <c r="B78" s="147"/>
      <c r="C78" s="96" t="s">
        <v>8</v>
      </c>
      <c r="D78" s="96" t="s">
        <v>9</v>
      </c>
      <c r="E78" s="96" t="s">
        <v>10</v>
      </c>
      <c r="F78" s="96" t="s">
        <v>57</v>
      </c>
      <c r="G78" s="96" t="s">
        <v>8</v>
      </c>
      <c r="H78" s="96" t="s">
        <v>9</v>
      </c>
      <c r="I78" s="96" t="s">
        <v>10</v>
      </c>
      <c r="J78" s="96" t="s">
        <v>55</v>
      </c>
    </row>
    <row r="79" spans="1:15" x14ac:dyDescent="0.25">
      <c r="A79" s="96">
        <v>1</v>
      </c>
      <c r="B79" s="96">
        <v>2</v>
      </c>
      <c r="C79" s="96">
        <v>3</v>
      </c>
      <c r="D79" s="96">
        <v>4</v>
      </c>
      <c r="E79" s="96">
        <v>5</v>
      </c>
      <c r="F79" s="96">
        <v>6</v>
      </c>
      <c r="G79" s="96">
        <v>7</v>
      </c>
      <c r="H79" s="96">
        <v>8</v>
      </c>
      <c r="I79" s="96">
        <v>9</v>
      </c>
      <c r="J79" s="96">
        <v>10</v>
      </c>
    </row>
    <row r="80" spans="1:15" ht="30" x14ac:dyDescent="0.25">
      <c r="A80" s="96">
        <v>3122</v>
      </c>
      <c r="B80" s="95" t="s">
        <v>162</v>
      </c>
      <c r="C80" s="96" t="s">
        <v>261</v>
      </c>
      <c r="D80" s="97">
        <v>7282500</v>
      </c>
      <c r="E80" s="97">
        <f>D80</f>
        <v>7282500</v>
      </c>
      <c r="F80" s="97">
        <f>D80</f>
        <v>7282500</v>
      </c>
      <c r="G80" s="96" t="s">
        <v>261</v>
      </c>
      <c r="H80" s="97">
        <v>6828390</v>
      </c>
      <c r="I80" s="97">
        <f>H80</f>
        <v>6828390</v>
      </c>
      <c r="J80" s="97">
        <f>H80</f>
        <v>6828390</v>
      </c>
    </row>
    <row r="81" spans="1:14" ht="30" x14ac:dyDescent="0.25">
      <c r="A81" s="96">
        <v>3142</v>
      </c>
      <c r="B81" s="95" t="s">
        <v>163</v>
      </c>
      <c r="C81" s="96" t="s">
        <v>261</v>
      </c>
      <c r="D81" s="97">
        <v>3312500</v>
      </c>
      <c r="E81" s="97">
        <f>D81</f>
        <v>3312500</v>
      </c>
      <c r="F81" s="97">
        <f>D81</f>
        <v>3312500</v>
      </c>
      <c r="G81" s="96" t="s">
        <v>261</v>
      </c>
      <c r="H81" s="97">
        <v>5766610</v>
      </c>
      <c r="I81" s="97">
        <f>H81</f>
        <v>5766610</v>
      </c>
      <c r="J81" s="97">
        <f>H81</f>
        <v>5766610</v>
      </c>
    </row>
    <row r="82" spans="1:14" x14ac:dyDescent="0.25">
      <c r="A82" s="96" t="s">
        <v>11</v>
      </c>
      <c r="B82" s="96" t="s">
        <v>15</v>
      </c>
      <c r="C82" s="96" t="s">
        <v>261</v>
      </c>
      <c r="D82" s="97">
        <f>SUM(D80:D81)</f>
        <v>10595000</v>
      </c>
      <c r="E82" s="97">
        <f>D82</f>
        <v>10595000</v>
      </c>
      <c r="F82" s="97">
        <f>E82</f>
        <v>10595000</v>
      </c>
      <c r="G82" s="96" t="s">
        <v>261</v>
      </c>
      <c r="H82" s="97">
        <f>SUM(H80:H81)</f>
        <v>12595000</v>
      </c>
      <c r="I82" s="97">
        <f>H82</f>
        <v>12595000</v>
      </c>
      <c r="J82" s="97">
        <f>H82</f>
        <v>12595000</v>
      </c>
    </row>
    <row r="85" spans="1:14" ht="32.25" customHeight="1" x14ac:dyDescent="0.25">
      <c r="A85" s="141" t="s">
        <v>91</v>
      </c>
      <c r="B85" s="141"/>
      <c r="C85" s="141"/>
      <c r="D85" s="141"/>
      <c r="E85" s="141"/>
      <c r="F85" s="141"/>
      <c r="G85" s="141"/>
      <c r="H85" s="141"/>
      <c r="I85" s="141"/>
      <c r="J85" s="141"/>
    </row>
    <row r="86" spans="1:14" x14ac:dyDescent="0.25">
      <c r="A86" s="123"/>
      <c r="J86" s="111" t="s">
        <v>5</v>
      </c>
    </row>
    <row r="87" spans="1:14" hidden="1" x14ac:dyDescent="0.25"/>
    <row r="88" spans="1:14" x14ac:dyDescent="0.25">
      <c r="A88" s="147" t="s">
        <v>18</v>
      </c>
      <c r="B88" s="147" t="s">
        <v>7</v>
      </c>
      <c r="C88" s="147" t="s">
        <v>85</v>
      </c>
      <c r="D88" s="147"/>
      <c r="E88" s="147"/>
      <c r="F88" s="147"/>
      <c r="G88" s="147" t="s">
        <v>92</v>
      </c>
      <c r="H88" s="147"/>
      <c r="I88" s="147"/>
      <c r="J88" s="147"/>
    </row>
    <row r="89" spans="1:14" ht="119.25" customHeight="1" x14ac:dyDescent="0.25">
      <c r="A89" s="147"/>
      <c r="B89" s="147"/>
      <c r="C89" s="96" t="s">
        <v>8</v>
      </c>
      <c r="D89" s="96" t="s">
        <v>9</v>
      </c>
      <c r="E89" s="96" t="s">
        <v>10</v>
      </c>
      <c r="F89" s="96" t="s">
        <v>57</v>
      </c>
      <c r="G89" s="96" t="s">
        <v>8</v>
      </c>
      <c r="H89" s="96" t="s">
        <v>9</v>
      </c>
      <c r="I89" s="96" t="s">
        <v>10</v>
      </c>
      <c r="J89" s="96" t="s">
        <v>55</v>
      </c>
    </row>
    <row r="90" spans="1:14" x14ac:dyDescent="0.25">
      <c r="A90" s="96">
        <v>1</v>
      </c>
      <c r="B90" s="96">
        <v>2</v>
      </c>
      <c r="C90" s="96">
        <v>3</v>
      </c>
      <c r="D90" s="96">
        <v>4</v>
      </c>
      <c r="E90" s="96">
        <v>5</v>
      </c>
      <c r="F90" s="96">
        <v>6</v>
      </c>
      <c r="G90" s="96">
        <v>7</v>
      </c>
      <c r="H90" s="96">
        <v>8</v>
      </c>
      <c r="I90" s="96">
        <v>9</v>
      </c>
      <c r="J90" s="96">
        <v>10</v>
      </c>
    </row>
    <row r="91" spans="1:14" x14ac:dyDescent="0.25">
      <c r="A91" s="136" t="s">
        <v>261</v>
      </c>
      <c r="B91" s="136" t="s">
        <v>261</v>
      </c>
      <c r="C91" s="136" t="s">
        <v>261</v>
      </c>
      <c r="D91" s="136" t="s">
        <v>261</v>
      </c>
      <c r="E91" s="136" t="s">
        <v>261</v>
      </c>
      <c r="F91" s="136" t="s">
        <v>261</v>
      </c>
      <c r="G91" s="136" t="s">
        <v>261</v>
      </c>
      <c r="H91" s="136" t="s">
        <v>261</v>
      </c>
      <c r="I91" s="136" t="s">
        <v>261</v>
      </c>
      <c r="J91" s="136" t="s">
        <v>261</v>
      </c>
    </row>
    <row r="92" spans="1:14" x14ac:dyDescent="0.25">
      <c r="A92" s="136" t="s">
        <v>261</v>
      </c>
      <c r="B92" s="136" t="s">
        <v>261</v>
      </c>
      <c r="C92" s="136" t="s">
        <v>261</v>
      </c>
      <c r="D92" s="136" t="s">
        <v>261</v>
      </c>
      <c r="E92" s="136" t="s">
        <v>261</v>
      </c>
      <c r="F92" s="136" t="s">
        <v>261</v>
      </c>
      <c r="G92" s="136" t="s">
        <v>261</v>
      </c>
      <c r="H92" s="136" t="s">
        <v>261</v>
      </c>
      <c r="I92" s="136" t="s">
        <v>261</v>
      </c>
      <c r="J92" s="136" t="s">
        <v>261</v>
      </c>
    </row>
    <row r="93" spans="1:14" x14ac:dyDescent="0.25">
      <c r="A93" s="136" t="s">
        <v>261</v>
      </c>
      <c r="B93" s="136" t="s">
        <v>261</v>
      </c>
      <c r="C93" s="136" t="s">
        <v>261</v>
      </c>
      <c r="D93" s="136" t="s">
        <v>261</v>
      </c>
      <c r="E93" s="136" t="s">
        <v>261</v>
      </c>
      <c r="F93" s="136" t="s">
        <v>261</v>
      </c>
      <c r="G93" s="136" t="s">
        <v>261</v>
      </c>
      <c r="H93" s="136" t="s">
        <v>261</v>
      </c>
      <c r="I93" s="136" t="s">
        <v>261</v>
      </c>
      <c r="J93" s="136" t="s">
        <v>261</v>
      </c>
    </row>
    <row r="95" spans="1:14" x14ac:dyDescent="0.25">
      <c r="A95" s="148" t="s">
        <v>19</v>
      </c>
      <c r="B95" s="148"/>
      <c r="C95" s="148"/>
      <c r="D95" s="148"/>
      <c r="E95" s="148"/>
      <c r="F95" s="148"/>
      <c r="G95" s="148"/>
      <c r="H95" s="148"/>
      <c r="I95" s="148"/>
      <c r="J95" s="148"/>
      <c r="K95" s="148"/>
      <c r="L95" s="148"/>
      <c r="M95" s="148"/>
      <c r="N95" s="148"/>
    </row>
    <row r="96" spans="1:14" x14ac:dyDescent="0.25">
      <c r="A96" s="148" t="s">
        <v>93</v>
      </c>
      <c r="B96" s="148"/>
      <c r="C96" s="148"/>
      <c r="D96" s="148"/>
      <c r="E96" s="148"/>
      <c r="F96" s="148"/>
      <c r="G96" s="148"/>
      <c r="H96" s="148"/>
      <c r="I96" s="148"/>
      <c r="J96" s="148"/>
      <c r="K96" s="148"/>
      <c r="L96" s="148"/>
      <c r="M96" s="148"/>
      <c r="N96" s="148"/>
    </row>
    <row r="97" spans="1:15" x14ac:dyDescent="0.25">
      <c r="N97" s="111" t="s">
        <v>5</v>
      </c>
    </row>
    <row r="98" spans="1:15" ht="30.75" customHeight="1" x14ac:dyDescent="0.25">
      <c r="A98" s="147" t="s">
        <v>20</v>
      </c>
      <c r="B98" s="147" t="s">
        <v>21</v>
      </c>
      <c r="C98" s="147" t="s">
        <v>94</v>
      </c>
      <c r="D98" s="147"/>
      <c r="E98" s="147"/>
      <c r="F98" s="147"/>
      <c r="G98" s="147" t="s">
        <v>95</v>
      </c>
      <c r="H98" s="147"/>
      <c r="I98" s="147"/>
      <c r="J98" s="147"/>
      <c r="K98" s="147" t="s">
        <v>82</v>
      </c>
      <c r="L98" s="147"/>
      <c r="M98" s="147"/>
      <c r="N98" s="147"/>
      <c r="O98" s="147"/>
    </row>
    <row r="99" spans="1:15" ht="66.75" customHeight="1" x14ac:dyDescent="0.25">
      <c r="A99" s="147"/>
      <c r="B99" s="147"/>
      <c r="C99" s="96" t="s">
        <v>8</v>
      </c>
      <c r="D99" s="96" t="s">
        <v>9</v>
      </c>
      <c r="E99" s="96" t="s">
        <v>10</v>
      </c>
      <c r="F99" s="96" t="s">
        <v>57</v>
      </c>
      <c r="G99" s="96" t="s">
        <v>8</v>
      </c>
      <c r="H99" s="96" t="s">
        <v>9</v>
      </c>
      <c r="I99" s="96" t="s">
        <v>10</v>
      </c>
      <c r="J99" s="96" t="s">
        <v>55</v>
      </c>
      <c r="K99" s="124" t="s">
        <v>8</v>
      </c>
      <c r="L99" s="124" t="s">
        <v>9</v>
      </c>
      <c r="M99" s="124" t="s">
        <v>10</v>
      </c>
      <c r="N99" s="147" t="s">
        <v>56</v>
      </c>
      <c r="O99" s="147"/>
    </row>
    <row r="100" spans="1:15" x14ac:dyDescent="0.25">
      <c r="A100" s="96">
        <v>1</v>
      </c>
      <c r="B100" s="96">
        <v>2</v>
      </c>
      <c r="C100" s="96">
        <v>3</v>
      </c>
      <c r="D100" s="96">
        <v>4</v>
      </c>
      <c r="E100" s="96">
        <v>5</v>
      </c>
      <c r="F100" s="96">
        <v>6</v>
      </c>
      <c r="G100" s="96">
        <v>7</v>
      </c>
      <c r="H100" s="96">
        <v>8</v>
      </c>
      <c r="I100" s="96">
        <v>9</v>
      </c>
      <c r="J100" s="96">
        <v>10</v>
      </c>
      <c r="K100" s="96">
        <v>11</v>
      </c>
      <c r="L100" s="96">
        <v>12</v>
      </c>
      <c r="M100" s="96">
        <v>13</v>
      </c>
      <c r="N100" s="147">
        <v>14</v>
      </c>
      <c r="O100" s="147"/>
    </row>
    <row r="101" spans="1:15" x14ac:dyDescent="0.25">
      <c r="A101" s="96" t="s">
        <v>120</v>
      </c>
      <c r="B101" s="95" t="s">
        <v>167</v>
      </c>
      <c r="C101" s="96" t="s">
        <v>261</v>
      </c>
      <c r="D101" s="97">
        <v>4610838</v>
      </c>
      <c r="E101" s="97">
        <v>4610838</v>
      </c>
      <c r="F101" s="97">
        <v>4610838</v>
      </c>
      <c r="G101" s="96" t="s">
        <v>11</v>
      </c>
      <c r="H101" s="97">
        <v>2360000</v>
      </c>
      <c r="I101" s="97">
        <v>2360000</v>
      </c>
      <c r="J101" s="97">
        <v>2360000</v>
      </c>
      <c r="K101" s="96" t="s">
        <v>261</v>
      </c>
      <c r="L101" s="97" t="str">
        <f>L68</f>
        <v>-</v>
      </c>
      <c r="M101" s="97" t="str">
        <f>L101</f>
        <v>-</v>
      </c>
      <c r="N101" s="142" t="str">
        <f>L101</f>
        <v>-</v>
      </c>
      <c r="O101" s="142"/>
    </row>
    <row r="102" spans="1:15" x14ac:dyDescent="0.25">
      <c r="A102" s="96" t="s">
        <v>121</v>
      </c>
      <c r="B102" s="95" t="s">
        <v>166</v>
      </c>
      <c r="C102" s="96" t="s">
        <v>261</v>
      </c>
      <c r="D102" s="97">
        <v>83339</v>
      </c>
      <c r="E102" s="97">
        <v>83339</v>
      </c>
      <c r="F102" s="97">
        <v>83339</v>
      </c>
      <c r="G102" s="96" t="s">
        <v>261</v>
      </c>
      <c r="H102" s="97">
        <v>527000</v>
      </c>
      <c r="I102" s="97">
        <v>527000</v>
      </c>
      <c r="J102" s="97">
        <v>527000</v>
      </c>
      <c r="K102" s="96" t="s">
        <v>261</v>
      </c>
      <c r="L102" s="96" t="s">
        <v>261</v>
      </c>
      <c r="M102" s="96" t="s">
        <v>261</v>
      </c>
      <c r="N102" s="143" t="s">
        <v>261</v>
      </c>
      <c r="O102" s="144"/>
    </row>
    <row r="103" spans="1:15" x14ac:dyDescent="0.25">
      <c r="A103" s="96" t="s">
        <v>124</v>
      </c>
      <c r="B103" s="95" t="s">
        <v>164</v>
      </c>
      <c r="C103" s="96" t="s">
        <v>261</v>
      </c>
      <c r="D103" s="97">
        <v>1582456</v>
      </c>
      <c r="E103" s="97">
        <v>1582456</v>
      </c>
      <c r="F103" s="97">
        <v>1582456</v>
      </c>
      <c r="G103" s="96" t="s">
        <v>261</v>
      </c>
      <c r="H103" s="97">
        <v>245000</v>
      </c>
      <c r="I103" s="97">
        <v>245000</v>
      </c>
      <c r="J103" s="97">
        <v>245000</v>
      </c>
      <c r="K103" s="96" t="s">
        <v>261</v>
      </c>
      <c r="L103" s="97" t="str">
        <f>L70</f>
        <v>-</v>
      </c>
      <c r="M103" s="97" t="str">
        <f>L103</f>
        <v>-</v>
      </c>
      <c r="N103" s="142" t="str">
        <f>L103</f>
        <v>-</v>
      </c>
      <c r="O103" s="142"/>
    </row>
    <row r="104" spans="1:15" x14ac:dyDescent="0.25">
      <c r="A104" s="96" t="s">
        <v>127</v>
      </c>
      <c r="B104" s="95" t="s">
        <v>165</v>
      </c>
      <c r="C104" s="96" t="s">
        <v>261</v>
      </c>
      <c r="D104" s="97">
        <v>100234</v>
      </c>
      <c r="E104" s="97">
        <v>100234</v>
      </c>
      <c r="F104" s="97">
        <v>100234</v>
      </c>
      <c r="G104" s="96" t="s">
        <v>261</v>
      </c>
      <c r="H104" s="97">
        <v>697000</v>
      </c>
      <c r="I104" s="97">
        <v>697000</v>
      </c>
      <c r="J104" s="97">
        <v>697000</v>
      </c>
      <c r="K104" s="96" t="s">
        <v>261</v>
      </c>
      <c r="L104" s="97"/>
      <c r="M104" s="97"/>
      <c r="N104" s="145"/>
      <c r="O104" s="146"/>
    </row>
    <row r="105" spans="1:15" ht="30" x14ac:dyDescent="0.25">
      <c r="A105" s="96" t="s">
        <v>169</v>
      </c>
      <c r="B105" s="95" t="s">
        <v>168</v>
      </c>
      <c r="C105" s="96" t="s">
        <v>261</v>
      </c>
      <c r="D105" s="97">
        <v>59049</v>
      </c>
      <c r="E105" s="97">
        <v>59049</v>
      </c>
      <c r="F105" s="97">
        <v>59049</v>
      </c>
      <c r="G105" s="96" t="s">
        <v>261</v>
      </c>
      <c r="H105" s="96" t="s">
        <v>261</v>
      </c>
      <c r="I105" s="96" t="s">
        <v>261</v>
      </c>
      <c r="J105" s="96" t="s">
        <v>261</v>
      </c>
      <c r="K105" s="96" t="s">
        <v>261</v>
      </c>
      <c r="L105" s="96" t="s">
        <v>261</v>
      </c>
      <c r="M105" s="96" t="s">
        <v>261</v>
      </c>
      <c r="N105" s="143" t="s">
        <v>261</v>
      </c>
      <c r="O105" s="144"/>
    </row>
    <row r="106" spans="1:15" x14ac:dyDescent="0.25">
      <c r="A106" s="95" t="s">
        <v>11</v>
      </c>
      <c r="B106" s="96" t="s">
        <v>15</v>
      </c>
      <c r="C106" s="96" t="s">
        <v>261</v>
      </c>
      <c r="D106" s="97">
        <f>SUM(D101:D105)</f>
        <v>6435916</v>
      </c>
      <c r="E106" s="97">
        <f>SUM(E101:E105)</f>
        <v>6435916</v>
      </c>
      <c r="F106" s="97">
        <f>SUM(F101:F105)</f>
        <v>6435916</v>
      </c>
      <c r="G106" s="96" t="s">
        <v>261</v>
      </c>
      <c r="H106" s="97">
        <f>SUM(H101:H105)</f>
        <v>3829000</v>
      </c>
      <c r="I106" s="97">
        <f>H106</f>
        <v>3829000</v>
      </c>
      <c r="J106" s="97">
        <f>H106</f>
        <v>3829000</v>
      </c>
      <c r="K106" s="96" t="s">
        <v>261</v>
      </c>
      <c r="L106" s="97">
        <f>SUM(L101:L105)</f>
        <v>0</v>
      </c>
      <c r="M106" s="97">
        <f>L106</f>
        <v>0</v>
      </c>
      <c r="N106" s="142">
        <f>L106</f>
        <v>0</v>
      </c>
      <c r="O106" s="142"/>
    </row>
    <row r="108" spans="1:15" x14ac:dyDescent="0.25">
      <c r="A108" s="141" t="s">
        <v>96</v>
      </c>
      <c r="B108" s="141"/>
      <c r="C108" s="141"/>
      <c r="D108" s="141"/>
      <c r="E108" s="141"/>
      <c r="F108" s="141"/>
      <c r="G108" s="141"/>
      <c r="H108" s="141"/>
      <c r="I108" s="141"/>
      <c r="J108" s="141"/>
    </row>
    <row r="109" spans="1:15" x14ac:dyDescent="0.25">
      <c r="J109" s="111" t="s">
        <v>5</v>
      </c>
    </row>
    <row r="110" spans="1:15" x14ac:dyDescent="0.25">
      <c r="A110" s="147" t="s">
        <v>62</v>
      </c>
      <c r="B110" s="147" t="s">
        <v>21</v>
      </c>
      <c r="C110" s="147" t="s">
        <v>84</v>
      </c>
      <c r="D110" s="147"/>
      <c r="E110" s="147"/>
      <c r="F110" s="147"/>
      <c r="G110" s="147" t="s">
        <v>86</v>
      </c>
      <c r="H110" s="147"/>
      <c r="I110" s="147"/>
      <c r="J110" s="147"/>
    </row>
    <row r="111" spans="1:15" ht="63" customHeight="1" x14ac:dyDescent="0.25">
      <c r="A111" s="147"/>
      <c r="B111" s="147"/>
      <c r="C111" s="96" t="s">
        <v>8</v>
      </c>
      <c r="D111" s="96" t="s">
        <v>9</v>
      </c>
      <c r="E111" s="96" t="s">
        <v>10</v>
      </c>
      <c r="F111" s="96" t="s">
        <v>57</v>
      </c>
      <c r="G111" s="96" t="s">
        <v>8</v>
      </c>
      <c r="H111" s="96" t="s">
        <v>9</v>
      </c>
      <c r="I111" s="96" t="s">
        <v>10</v>
      </c>
      <c r="J111" s="96" t="s">
        <v>55</v>
      </c>
    </row>
    <row r="112" spans="1:15" x14ac:dyDescent="0.25">
      <c r="A112" s="96">
        <v>1</v>
      </c>
      <c r="B112" s="96">
        <v>2</v>
      </c>
      <c r="C112" s="96">
        <v>3</v>
      </c>
      <c r="D112" s="96">
        <v>4</v>
      </c>
      <c r="E112" s="96">
        <v>5</v>
      </c>
      <c r="F112" s="96">
        <v>6</v>
      </c>
      <c r="G112" s="96">
        <v>7</v>
      </c>
      <c r="H112" s="96">
        <v>8</v>
      </c>
      <c r="I112" s="96">
        <v>9</v>
      </c>
      <c r="J112" s="96">
        <v>10</v>
      </c>
    </row>
    <row r="113" spans="1:13" x14ac:dyDescent="0.25">
      <c r="A113" s="96" t="s">
        <v>120</v>
      </c>
      <c r="B113" s="95" t="s">
        <v>167</v>
      </c>
      <c r="C113" s="96" t="s">
        <v>261</v>
      </c>
      <c r="D113" s="97" t="str">
        <f>D91</f>
        <v>-</v>
      </c>
      <c r="E113" s="97" t="str">
        <f>D113</f>
        <v>-</v>
      </c>
      <c r="F113" s="97" t="str">
        <f>D113</f>
        <v>-</v>
      </c>
      <c r="G113" s="96" t="s">
        <v>261</v>
      </c>
      <c r="H113" s="97" t="str">
        <f>H91</f>
        <v>-</v>
      </c>
      <c r="I113" s="97" t="str">
        <f>H113</f>
        <v>-</v>
      </c>
      <c r="J113" s="97" t="str">
        <f>H113</f>
        <v>-</v>
      </c>
    </row>
    <row r="114" spans="1:13" x14ac:dyDescent="0.25">
      <c r="A114" s="96" t="s">
        <v>121</v>
      </c>
      <c r="B114" s="95" t="s">
        <v>164</v>
      </c>
      <c r="C114" s="96" t="s">
        <v>261</v>
      </c>
      <c r="D114" s="97" t="str">
        <f>D92</f>
        <v>-</v>
      </c>
      <c r="E114" s="97" t="str">
        <f>D114</f>
        <v>-</v>
      </c>
      <c r="F114" s="97" t="str">
        <f>D114</f>
        <v>-</v>
      </c>
      <c r="G114" s="96" t="s">
        <v>261</v>
      </c>
      <c r="H114" s="97" t="str">
        <f>H92</f>
        <v>-</v>
      </c>
      <c r="I114" s="97" t="str">
        <f>H114</f>
        <v>-</v>
      </c>
      <c r="J114" s="97" t="str">
        <f>H114</f>
        <v>-</v>
      </c>
    </row>
    <row r="115" spans="1:13" x14ac:dyDescent="0.25">
      <c r="A115" s="95" t="s">
        <v>11</v>
      </c>
      <c r="B115" s="96" t="s">
        <v>15</v>
      </c>
      <c r="C115" s="96" t="s">
        <v>261</v>
      </c>
      <c r="D115" s="97">
        <f>SUM(D113:D114)</f>
        <v>0</v>
      </c>
      <c r="E115" s="97">
        <f>D115</f>
        <v>0</v>
      </c>
      <c r="F115" s="97">
        <f>D115</f>
        <v>0</v>
      </c>
      <c r="G115" s="96" t="s">
        <v>261</v>
      </c>
      <c r="H115" s="97">
        <f>SUM(H113:H114)</f>
        <v>0</v>
      </c>
      <c r="I115" s="97">
        <f>H115</f>
        <v>0</v>
      </c>
      <c r="J115" s="97">
        <f>H115</f>
        <v>0</v>
      </c>
    </row>
    <row r="117" spans="1:13" x14ac:dyDescent="0.25">
      <c r="A117" s="148" t="s">
        <v>78</v>
      </c>
      <c r="B117" s="148"/>
      <c r="C117" s="148"/>
      <c r="D117" s="148"/>
      <c r="E117" s="148"/>
      <c r="F117" s="148"/>
      <c r="G117" s="148"/>
      <c r="H117" s="148"/>
      <c r="I117" s="148"/>
      <c r="J117" s="148"/>
      <c r="K117" s="148"/>
      <c r="L117" s="148"/>
      <c r="M117" s="148"/>
    </row>
    <row r="118" spans="1:13" x14ac:dyDescent="0.25">
      <c r="A118" s="148" t="s">
        <v>97</v>
      </c>
      <c r="B118" s="148"/>
      <c r="C118" s="148"/>
      <c r="D118" s="148"/>
      <c r="E118" s="148"/>
      <c r="F118" s="148"/>
      <c r="G118" s="148"/>
      <c r="H118" s="148"/>
      <c r="I118" s="148"/>
      <c r="J118" s="148"/>
      <c r="K118" s="148"/>
      <c r="L118" s="148"/>
      <c r="M118" s="148"/>
    </row>
    <row r="119" spans="1:13" x14ac:dyDescent="0.25">
      <c r="A119" s="123"/>
      <c r="M119" s="111" t="s">
        <v>5</v>
      </c>
    </row>
    <row r="121" spans="1:13" x14ac:dyDescent="0.25">
      <c r="A121" s="147" t="s">
        <v>20</v>
      </c>
      <c r="B121" s="147" t="s">
        <v>22</v>
      </c>
      <c r="C121" s="147" t="s">
        <v>23</v>
      </c>
      <c r="D121" s="147" t="s">
        <v>24</v>
      </c>
      <c r="E121" s="147" t="s">
        <v>94</v>
      </c>
      <c r="F121" s="147"/>
      <c r="G121" s="147"/>
      <c r="H121" s="147" t="s">
        <v>81</v>
      </c>
      <c r="I121" s="147"/>
      <c r="J121" s="147"/>
      <c r="K121" s="147" t="s">
        <v>82</v>
      </c>
      <c r="L121" s="147"/>
      <c r="M121" s="147"/>
    </row>
    <row r="122" spans="1:13" ht="30" x14ac:dyDescent="0.25">
      <c r="A122" s="147"/>
      <c r="B122" s="147"/>
      <c r="C122" s="147"/>
      <c r="D122" s="147"/>
      <c r="E122" s="96" t="s">
        <v>8</v>
      </c>
      <c r="F122" s="96" t="s">
        <v>9</v>
      </c>
      <c r="G122" s="96" t="s">
        <v>63</v>
      </c>
      <c r="H122" s="96" t="s">
        <v>8</v>
      </c>
      <c r="I122" s="96" t="s">
        <v>9</v>
      </c>
      <c r="J122" s="96" t="s">
        <v>64</v>
      </c>
      <c r="K122" s="96" t="s">
        <v>8</v>
      </c>
      <c r="L122" s="96" t="s">
        <v>9</v>
      </c>
      <c r="M122" s="96" t="s">
        <v>56</v>
      </c>
    </row>
    <row r="123" spans="1:13" x14ac:dyDescent="0.25">
      <c r="A123" s="96">
        <v>1</v>
      </c>
      <c r="B123" s="96">
        <v>2</v>
      </c>
      <c r="C123" s="96">
        <v>3</v>
      </c>
      <c r="D123" s="96">
        <v>4</v>
      </c>
      <c r="E123" s="96">
        <v>5</v>
      </c>
      <c r="F123" s="96">
        <v>6</v>
      </c>
      <c r="G123" s="96">
        <v>7</v>
      </c>
      <c r="H123" s="96">
        <v>8</v>
      </c>
      <c r="I123" s="96">
        <v>9</v>
      </c>
      <c r="J123" s="96">
        <v>10</v>
      </c>
      <c r="K123" s="96">
        <v>11</v>
      </c>
      <c r="L123" s="96">
        <v>12</v>
      </c>
      <c r="M123" s="96">
        <v>13</v>
      </c>
    </row>
    <row r="124" spans="1:13" x14ac:dyDescent="0.25">
      <c r="A124" s="96" t="s">
        <v>120</v>
      </c>
      <c r="B124" s="125" t="s">
        <v>25</v>
      </c>
      <c r="C124" s="96" t="s">
        <v>11</v>
      </c>
      <c r="D124" s="96" t="s">
        <v>11</v>
      </c>
      <c r="E124" s="96" t="s">
        <v>11</v>
      </c>
      <c r="F124" s="96" t="s">
        <v>11</v>
      </c>
      <c r="G124" s="96" t="s">
        <v>11</v>
      </c>
      <c r="H124" s="96" t="s">
        <v>11</v>
      </c>
      <c r="I124" s="96" t="s">
        <v>11</v>
      </c>
      <c r="J124" s="96" t="s">
        <v>11</v>
      </c>
      <c r="K124" s="96" t="s">
        <v>11</v>
      </c>
      <c r="L124" s="96" t="s">
        <v>11</v>
      </c>
      <c r="M124" s="96" t="s">
        <v>11</v>
      </c>
    </row>
    <row r="125" spans="1:13" ht="108.75" customHeight="1" x14ac:dyDescent="0.25">
      <c r="A125" s="96" t="s">
        <v>114</v>
      </c>
      <c r="B125" s="126" t="s">
        <v>147</v>
      </c>
      <c r="C125" s="96" t="s">
        <v>116</v>
      </c>
      <c r="D125" s="96" t="s">
        <v>296</v>
      </c>
      <c r="E125" s="96" t="s">
        <v>261</v>
      </c>
      <c r="F125" s="97">
        <v>4610838</v>
      </c>
      <c r="G125" s="97">
        <f>F125</f>
        <v>4610838</v>
      </c>
      <c r="H125" s="96" t="s">
        <v>261</v>
      </c>
      <c r="I125" s="97">
        <f>H101</f>
        <v>2360000</v>
      </c>
      <c r="J125" s="97">
        <f>I125</f>
        <v>2360000</v>
      </c>
      <c r="K125" s="96" t="s">
        <v>261</v>
      </c>
      <c r="L125" s="97" t="str">
        <f>L101</f>
        <v>-</v>
      </c>
      <c r="M125" s="97" t="str">
        <f>L125</f>
        <v>-</v>
      </c>
    </row>
    <row r="126" spans="1:13" ht="96.75" customHeight="1" x14ac:dyDescent="0.25">
      <c r="A126" s="96" t="s">
        <v>115</v>
      </c>
      <c r="B126" s="126" t="s">
        <v>132</v>
      </c>
      <c r="C126" s="96" t="s">
        <v>116</v>
      </c>
      <c r="D126" s="96" t="s">
        <v>296</v>
      </c>
      <c r="E126" s="96" t="s">
        <v>261</v>
      </c>
      <c r="F126" s="97">
        <v>83339</v>
      </c>
      <c r="G126" s="97">
        <f>F126</f>
        <v>83339</v>
      </c>
      <c r="H126" s="96" t="s">
        <v>261</v>
      </c>
      <c r="I126" s="97">
        <f>H102</f>
        <v>527000</v>
      </c>
      <c r="J126" s="97">
        <f>I126</f>
        <v>527000</v>
      </c>
      <c r="K126" s="96" t="s">
        <v>261</v>
      </c>
      <c r="L126" s="96" t="s">
        <v>261</v>
      </c>
      <c r="M126" s="96" t="s">
        <v>261</v>
      </c>
    </row>
    <row r="127" spans="1:13" ht="96" customHeight="1" x14ac:dyDescent="0.25">
      <c r="A127" s="96" t="s">
        <v>135</v>
      </c>
      <c r="B127" s="126" t="s">
        <v>133</v>
      </c>
      <c r="C127" s="96" t="s">
        <v>116</v>
      </c>
      <c r="D127" s="96" t="s">
        <v>297</v>
      </c>
      <c r="E127" s="96" t="s">
        <v>261</v>
      </c>
      <c r="F127" s="97">
        <v>1582456</v>
      </c>
      <c r="G127" s="97">
        <f>F127</f>
        <v>1582456</v>
      </c>
      <c r="H127" s="96" t="s">
        <v>261</v>
      </c>
      <c r="I127" s="97">
        <f>H103</f>
        <v>245000</v>
      </c>
      <c r="J127" s="97">
        <f>I127</f>
        <v>245000</v>
      </c>
      <c r="K127" s="96" t="s">
        <v>261</v>
      </c>
      <c r="L127" s="97" t="str">
        <f>L103</f>
        <v>-</v>
      </c>
      <c r="M127" s="97" t="str">
        <f>L127</f>
        <v>-</v>
      </c>
    </row>
    <row r="128" spans="1:13" ht="102" customHeight="1" x14ac:dyDescent="0.25">
      <c r="A128" s="96" t="s">
        <v>136</v>
      </c>
      <c r="B128" s="126" t="s">
        <v>134</v>
      </c>
      <c r="C128" s="96" t="s">
        <v>116</v>
      </c>
      <c r="D128" s="96" t="s">
        <v>296</v>
      </c>
      <c r="E128" s="96" t="s">
        <v>261</v>
      </c>
      <c r="F128" s="97">
        <v>100234</v>
      </c>
      <c r="G128" s="97">
        <f>F128</f>
        <v>100234</v>
      </c>
      <c r="H128" s="96" t="s">
        <v>261</v>
      </c>
      <c r="I128" s="97">
        <f>H104</f>
        <v>697000</v>
      </c>
      <c r="J128" s="97">
        <f>I128</f>
        <v>697000</v>
      </c>
      <c r="K128" s="96" t="s">
        <v>261</v>
      </c>
      <c r="L128" s="96" t="s">
        <v>261</v>
      </c>
      <c r="M128" s="96" t="s">
        <v>261</v>
      </c>
    </row>
    <row r="129" spans="1:13" ht="95.25" customHeight="1" x14ac:dyDescent="0.25">
      <c r="A129" s="96" t="s">
        <v>171</v>
      </c>
      <c r="B129" s="126" t="s">
        <v>170</v>
      </c>
      <c r="C129" s="96" t="s">
        <v>116</v>
      </c>
      <c r="D129" s="96" t="s">
        <v>298</v>
      </c>
      <c r="E129" s="96" t="s">
        <v>261</v>
      </c>
      <c r="F129" s="97">
        <v>59049</v>
      </c>
      <c r="G129" s="97">
        <f>F129</f>
        <v>59049</v>
      </c>
      <c r="H129" s="96" t="s">
        <v>261</v>
      </c>
      <c r="I129" s="112">
        <v>0</v>
      </c>
      <c r="J129" s="112">
        <v>0</v>
      </c>
      <c r="K129" s="96" t="s">
        <v>261</v>
      </c>
      <c r="L129" s="96" t="s">
        <v>261</v>
      </c>
      <c r="M129" s="96" t="s">
        <v>261</v>
      </c>
    </row>
    <row r="130" spans="1:13" x14ac:dyDescent="0.25">
      <c r="A130" s="96" t="s">
        <v>121</v>
      </c>
      <c r="B130" s="125" t="s">
        <v>26</v>
      </c>
      <c r="C130" s="96" t="s">
        <v>11</v>
      </c>
      <c r="D130" s="96" t="s">
        <v>11</v>
      </c>
      <c r="E130" s="96" t="s">
        <v>261</v>
      </c>
      <c r="F130" s="96" t="s">
        <v>11</v>
      </c>
      <c r="G130" s="96" t="s">
        <v>11</v>
      </c>
      <c r="H130" s="96" t="s">
        <v>261</v>
      </c>
      <c r="I130" s="96" t="s">
        <v>11</v>
      </c>
      <c r="J130" s="96" t="s">
        <v>11</v>
      </c>
      <c r="K130" s="96" t="s">
        <v>261</v>
      </c>
      <c r="L130" s="96" t="s">
        <v>11</v>
      </c>
      <c r="M130" s="96" t="s">
        <v>11</v>
      </c>
    </row>
    <row r="131" spans="1:13" ht="90" x14ac:dyDescent="0.25">
      <c r="A131" s="96" t="s">
        <v>122</v>
      </c>
      <c r="B131" s="126" t="s">
        <v>148</v>
      </c>
      <c r="C131" s="96" t="s">
        <v>117</v>
      </c>
      <c r="D131" s="96" t="s">
        <v>299</v>
      </c>
      <c r="E131" s="96" t="s">
        <v>261</v>
      </c>
      <c r="F131" s="96">
        <v>4</v>
      </c>
      <c r="G131" s="96">
        <f>F131</f>
        <v>4</v>
      </c>
      <c r="H131" s="96" t="s">
        <v>261</v>
      </c>
      <c r="I131" s="96">
        <v>2</v>
      </c>
      <c r="J131" s="96">
        <f>I131</f>
        <v>2</v>
      </c>
      <c r="K131" s="96" t="s">
        <v>261</v>
      </c>
      <c r="L131" s="96">
        <v>5</v>
      </c>
      <c r="M131" s="96">
        <f>L131</f>
        <v>5</v>
      </c>
    </row>
    <row r="132" spans="1:13" ht="90" x14ac:dyDescent="0.25">
      <c r="A132" s="96" t="s">
        <v>123</v>
      </c>
      <c r="B132" s="126" t="s">
        <v>137</v>
      </c>
      <c r="C132" s="96" t="s">
        <v>117</v>
      </c>
      <c r="D132" s="96" t="s">
        <v>276</v>
      </c>
      <c r="E132" s="96" t="s">
        <v>261</v>
      </c>
      <c r="F132" s="96">
        <v>3</v>
      </c>
      <c r="G132" s="96">
        <f>F132</f>
        <v>3</v>
      </c>
      <c r="H132" s="96" t="s">
        <v>261</v>
      </c>
      <c r="I132" s="96">
        <v>3</v>
      </c>
      <c r="J132" s="96">
        <f>I132</f>
        <v>3</v>
      </c>
      <c r="K132" s="96" t="s">
        <v>261</v>
      </c>
      <c r="L132" s="96" t="s">
        <v>261</v>
      </c>
      <c r="M132" s="96" t="s">
        <v>261</v>
      </c>
    </row>
    <row r="133" spans="1:13" ht="90" x14ac:dyDescent="0.25">
      <c r="A133" s="96" t="s">
        <v>140</v>
      </c>
      <c r="B133" s="126" t="s">
        <v>138</v>
      </c>
      <c r="C133" s="96" t="s">
        <v>117</v>
      </c>
      <c r="D133" s="96" t="s">
        <v>276</v>
      </c>
      <c r="E133" s="96" t="s">
        <v>261</v>
      </c>
      <c r="F133" s="96">
        <v>4</v>
      </c>
      <c r="G133" s="96">
        <f>F133</f>
        <v>4</v>
      </c>
      <c r="H133" s="96" t="s">
        <v>261</v>
      </c>
      <c r="I133" s="96">
        <v>2</v>
      </c>
      <c r="J133" s="96">
        <f>I133</f>
        <v>2</v>
      </c>
      <c r="K133" s="96" t="s">
        <v>261</v>
      </c>
      <c r="L133" s="96">
        <v>5</v>
      </c>
      <c r="M133" s="96">
        <f>L133</f>
        <v>5</v>
      </c>
    </row>
    <row r="134" spans="1:13" ht="90" x14ac:dyDescent="0.25">
      <c r="A134" s="96" t="s">
        <v>141</v>
      </c>
      <c r="B134" s="126" t="s">
        <v>139</v>
      </c>
      <c r="C134" s="96" t="s">
        <v>117</v>
      </c>
      <c r="D134" s="96" t="s">
        <v>299</v>
      </c>
      <c r="E134" s="96" t="s">
        <v>261</v>
      </c>
      <c r="F134" s="96">
        <v>3</v>
      </c>
      <c r="G134" s="96">
        <f>F134</f>
        <v>3</v>
      </c>
      <c r="H134" s="96" t="s">
        <v>261</v>
      </c>
      <c r="I134" s="96">
        <v>3</v>
      </c>
      <c r="J134" s="96">
        <f>I134</f>
        <v>3</v>
      </c>
      <c r="K134" s="96" t="s">
        <v>261</v>
      </c>
      <c r="L134" s="96" t="s">
        <v>261</v>
      </c>
      <c r="M134" s="96" t="s">
        <v>261</v>
      </c>
    </row>
    <row r="135" spans="1:13" ht="90" x14ac:dyDescent="0.25">
      <c r="A135" s="96" t="s">
        <v>172</v>
      </c>
      <c r="B135" s="126" t="s">
        <v>173</v>
      </c>
      <c r="C135" s="96" t="s">
        <v>117</v>
      </c>
      <c r="D135" s="96" t="s">
        <v>299</v>
      </c>
      <c r="E135" s="96" t="s">
        <v>261</v>
      </c>
      <c r="F135" s="96">
        <v>1</v>
      </c>
      <c r="G135" s="96">
        <f>F135</f>
        <v>1</v>
      </c>
      <c r="H135" s="96" t="s">
        <v>261</v>
      </c>
      <c r="I135" s="96" t="s">
        <v>261</v>
      </c>
      <c r="J135" s="96" t="s">
        <v>261</v>
      </c>
      <c r="K135" s="96" t="s">
        <v>261</v>
      </c>
      <c r="L135" s="96" t="s">
        <v>261</v>
      </c>
      <c r="M135" s="96" t="s">
        <v>261</v>
      </c>
    </row>
    <row r="136" spans="1:13" x14ac:dyDescent="0.25">
      <c r="A136" s="96" t="s">
        <v>124</v>
      </c>
      <c r="B136" s="125" t="s">
        <v>27</v>
      </c>
      <c r="C136" s="96" t="s">
        <v>11</v>
      </c>
      <c r="D136" s="96" t="s">
        <v>11</v>
      </c>
      <c r="E136" s="96" t="s">
        <v>261</v>
      </c>
      <c r="F136" s="96" t="s">
        <v>261</v>
      </c>
      <c r="G136" s="96" t="s">
        <v>261</v>
      </c>
      <c r="H136" s="96" t="s">
        <v>261</v>
      </c>
      <c r="I136" s="96" t="s">
        <v>261</v>
      </c>
      <c r="J136" s="96" t="s">
        <v>261</v>
      </c>
      <c r="K136" s="96" t="s">
        <v>261</v>
      </c>
      <c r="L136" s="96" t="s">
        <v>261</v>
      </c>
      <c r="M136" s="96" t="s">
        <v>261</v>
      </c>
    </row>
    <row r="137" spans="1:13" ht="30" x14ac:dyDescent="0.25">
      <c r="A137" s="96" t="s">
        <v>125</v>
      </c>
      <c r="B137" s="126" t="s">
        <v>149</v>
      </c>
      <c r="C137" s="96" t="s">
        <v>116</v>
      </c>
      <c r="D137" s="96" t="s">
        <v>119</v>
      </c>
      <c r="E137" s="96" t="s">
        <v>261</v>
      </c>
      <c r="F137" s="97">
        <v>1152709</v>
      </c>
      <c r="G137" s="97">
        <f>F137</f>
        <v>1152709</v>
      </c>
      <c r="H137" s="96" t="s">
        <v>261</v>
      </c>
      <c r="I137" s="97">
        <f>2360000/2</f>
        <v>1180000</v>
      </c>
      <c r="J137" s="97">
        <f>I137</f>
        <v>1180000</v>
      </c>
      <c r="K137" s="96" t="s">
        <v>261</v>
      </c>
      <c r="L137" s="97" t="e">
        <f>L125/L131</f>
        <v>#VALUE!</v>
      </c>
      <c r="M137" s="97" t="e">
        <f>L137</f>
        <v>#VALUE!</v>
      </c>
    </row>
    <row r="138" spans="1:13" ht="30" x14ac:dyDescent="0.25">
      <c r="A138" s="96" t="s">
        <v>126</v>
      </c>
      <c r="B138" s="126" t="s">
        <v>142</v>
      </c>
      <c r="C138" s="96" t="s">
        <v>116</v>
      </c>
      <c r="D138" s="96" t="s">
        <v>119</v>
      </c>
      <c r="E138" s="96" t="s">
        <v>261</v>
      </c>
      <c r="F138" s="97">
        <f>F126/F132</f>
        <v>27779.666666666668</v>
      </c>
      <c r="G138" s="97">
        <f>F138</f>
        <v>27779.666666666668</v>
      </c>
      <c r="H138" s="96" t="s">
        <v>261</v>
      </c>
      <c r="I138" s="97">
        <f>527000/3</f>
        <v>175666.66666666666</v>
      </c>
      <c r="J138" s="97">
        <f>I138</f>
        <v>175666.66666666666</v>
      </c>
      <c r="K138" s="96" t="s">
        <v>261</v>
      </c>
      <c r="L138" s="96" t="s">
        <v>261</v>
      </c>
      <c r="M138" s="96" t="s">
        <v>261</v>
      </c>
    </row>
    <row r="139" spans="1:13" ht="30" x14ac:dyDescent="0.25">
      <c r="A139" s="96" t="s">
        <v>145</v>
      </c>
      <c r="B139" s="126" t="s">
        <v>143</v>
      </c>
      <c r="C139" s="96" t="s">
        <v>116</v>
      </c>
      <c r="D139" s="96" t="s">
        <v>119</v>
      </c>
      <c r="E139" s="96" t="s">
        <v>261</v>
      </c>
      <c r="F139" s="97">
        <f>F127/F133</f>
        <v>395614</v>
      </c>
      <c r="G139" s="97">
        <f>F139</f>
        <v>395614</v>
      </c>
      <c r="H139" s="96" t="s">
        <v>261</v>
      </c>
      <c r="I139" s="97">
        <f>245000/3</f>
        <v>81666.666666666672</v>
      </c>
      <c r="J139" s="97">
        <f>I139</f>
        <v>81666.666666666672</v>
      </c>
      <c r="K139" s="96" t="s">
        <v>261</v>
      </c>
      <c r="L139" s="97" t="e">
        <f>L127/L133</f>
        <v>#VALUE!</v>
      </c>
      <c r="M139" s="97" t="e">
        <f>L139</f>
        <v>#VALUE!</v>
      </c>
    </row>
    <row r="140" spans="1:13" ht="30" x14ac:dyDescent="0.25">
      <c r="A140" s="96" t="s">
        <v>146</v>
      </c>
      <c r="B140" s="126" t="s">
        <v>144</v>
      </c>
      <c r="C140" s="96" t="s">
        <v>116</v>
      </c>
      <c r="D140" s="96" t="s">
        <v>119</v>
      </c>
      <c r="E140" s="96" t="s">
        <v>261</v>
      </c>
      <c r="F140" s="97">
        <f>F128/F134</f>
        <v>33411.333333333336</v>
      </c>
      <c r="G140" s="97">
        <f>F140</f>
        <v>33411.333333333336</v>
      </c>
      <c r="H140" s="96" t="s">
        <v>261</v>
      </c>
      <c r="I140" s="97">
        <f>697000/3</f>
        <v>232333.33333333334</v>
      </c>
      <c r="J140" s="97">
        <f>I140</f>
        <v>232333.33333333334</v>
      </c>
      <c r="K140" s="96" t="s">
        <v>261</v>
      </c>
      <c r="L140" s="96" t="s">
        <v>261</v>
      </c>
      <c r="M140" s="96" t="s">
        <v>261</v>
      </c>
    </row>
    <row r="141" spans="1:13" ht="45" x14ac:dyDescent="0.25">
      <c r="A141" s="96" t="s">
        <v>174</v>
      </c>
      <c r="B141" s="126" t="s">
        <v>175</v>
      </c>
      <c r="C141" s="96" t="s">
        <v>116</v>
      </c>
      <c r="D141" s="96" t="s">
        <v>119</v>
      </c>
      <c r="E141" s="96" t="s">
        <v>261</v>
      </c>
      <c r="F141" s="97">
        <f>F129/F135</f>
        <v>59049</v>
      </c>
      <c r="G141" s="97">
        <f>F141</f>
        <v>59049</v>
      </c>
      <c r="H141" s="96" t="s">
        <v>261</v>
      </c>
      <c r="I141" s="96" t="s">
        <v>261</v>
      </c>
      <c r="J141" s="96" t="s">
        <v>261</v>
      </c>
      <c r="K141" s="96" t="s">
        <v>261</v>
      </c>
      <c r="L141" s="96" t="s">
        <v>261</v>
      </c>
      <c r="M141" s="96" t="s">
        <v>261</v>
      </c>
    </row>
    <row r="142" spans="1:13" x14ac:dyDescent="0.25">
      <c r="A142" s="96" t="s">
        <v>127</v>
      </c>
      <c r="B142" s="125" t="s">
        <v>28</v>
      </c>
      <c r="C142" s="96" t="s">
        <v>11</v>
      </c>
      <c r="D142" s="96" t="s">
        <v>11</v>
      </c>
      <c r="E142" s="96" t="s">
        <v>261</v>
      </c>
      <c r="F142" s="96" t="s">
        <v>261</v>
      </c>
      <c r="G142" s="96" t="s">
        <v>261</v>
      </c>
      <c r="H142" s="96" t="s">
        <v>261</v>
      </c>
      <c r="I142" s="96" t="s">
        <v>261</v>
      </c>
      <c r="J142" s="96" t="s">
        <v>261</v>
      </c>
      <c r="K142" s="96" t="s">
        <v>261</v>
      </c>
      <c r="L142" s="96" t="s">
        <v>261</v>
      </c>
      <c r="M142" s="96" t="s">
        <v>261</v>
      </c>
    </row>
    <row r="143" spans="1:13" ht="45" x14ac:dyDescent="0.25">
      <c r="A143" s="96" t="s">
        <v>128</v>
      </c>
      <c r="B143" s="126" t="s">
        <v>150</v>
      </c>
      <c r="C143" s="96" t="s">
        <v>118</v>
      </c>
      <c r="D143" s="96" t="s">
        <v>119</v>
      </c>
      <c r="E143" s="96" t="s">
        <v>261</v>
      </c>
      <c r="F143" s="96">
        <v>28.57</v>
      </c>
      <c r="G143" s="96">
        <f>F143</f>
        <v>28.57</v>
      </c>
      <c r="H143" s="96" t="s">
        <v>261</v>
      </c>
      <c r="I143" s="112">
        <f>2/6*100</f>
        <v>33.333333333333329</v>
      </c>
      <c r="J143" s="112">
        <f t="shared" ref="J143:J149" si="0">I143</f>
        <v>33.333333333333329</v>
      </c>
      <c r="K143" s="96" t="s">
        <v>261</v>
      </c>
      <c r="L143" s="127">
        <f>L131/5*100</f>
        <v>100</v>
      </c>
      <c r="M143" s="127">
        <f>L143</f>
        <v>100</v>
      </c>
    </row>
    <row r="144" spans="1:13" ht="30" x14ac:dyDescent="0.25">
      <c r="A144" s="93" t="s">
        <v>129</v>
      </c>
      <c r="B144" s="128" t="s">
        <v>151</v>
      </c>
      <c r="C144" s="93" t="s">
        <v>118</v>
      </c>
      <c r="D144" s="93" t="s">
        <v>119</v>
      </c>
      <c r="E144" s="96" t="s">
        <v>261</v>
      </c>
      <c r="F144" s="93">
        <v>83.29</v>
      </c>
      <c r="G144" s="93">
        <f>F144</f>
        <v>83.29</v>
      </c>
      <c r="H144" s="96" t="s">
        <v>261</v>
      </c>
      <c r="I144" s="92">
        <f>2360000/4996179*100</f>
        <v>47.236097825958595</v>
      </c>
      <c r="J144" s="92">
        <f t="shared" si="0"/>
        <v>47.236097825958595</v>
      </c>
      <c r="K144" s="96" t="s">
        <v>261</v>
      </c>
      <c r="L144" s="129" t="e">
        <f>L125/2887000*100</f>
        <v>#VALUE!</v>
      </c>
      <c r="M144" s="129" t="e">
        <f>L144</f>
        <v>#VALUE!</v>
      </c>
    </row>
    <row r="145" spans="1:13" ht="45" x14ac:dyDescent="0.25">
      <c r="A145" s="93" t="s">
        <v>130</v>
      </c>
      <c r="B145" s="128" t="s">
        <v>152</v>
      </c>
      <c r="C145" s="93" t="s">
        <v>118</v>
      </c>
      <c r="D145" s="93" t="s">
        <v>119</v>
      </c>
      <c r="E145" s="96" t="s">
        <v>261</v>
      </c>
      <c r="F145" s="93">
        <v>30.77</v>
      </c>
      <c r="G145" s="93">
        <f>F145</f>
        <v>30.77</v>
      </c>
      <c r="H145" s="96" t="s">
        <v>261</v>
      </c>
      <c r="I145" s="92">
        <f>2/8*100</f>
        <v>25</v>
      </c>
      <c r="J145" s="92">
        <f t="shared" si="0"/>
        <v>25</v>
      </c>
      <c r="K145" s="96" t="s">
        <v>261</v>
      </c>
      <c r="L145" s="129">
        <f>L133/5*100</f>
        <v>100</v>
      </c>
      <c r="M145" s="129">
        <f>L145</f>
        <v>100</v>
      </c>
    </row>
    <row r="146" spans="1:13" ht="30" x14ac:dyDescent="0.25">
      <c r="A146" s="93" t="s">
        <v>131</v>
      </c>
      <c r="B146" s="128" t="s">
        <v>153</v>
      </c>
      <c r="C146" s="93" t="s">
        <v>118</v>
      </c>
      <c r="D146" s="93" t="s">
        <v>119</v>
      </c>
      <c r="E146" s="96" t="s">
        <v>261</v>
      </c>
      <c r="F146" s="93">
        <v>11.28</v>
      </c>
      <c r="G146" s="93">
        <f>F146</f>
        <v>11.28</v>
      </c>
      <c r="H146" s="96" t="s">
        <v>261</v>
      </c>
      <c r="I146" s="92">
        <f>245000/1786800*100</f>
        <v>13.711663308708305</v>
      </c>
      <c r="J146" s="92">
        <f t="shared" si="0"/>
        <v>13.711663308708305</v>
      </c>
      <c r="K146" s="96" t="s">
        <v>261</v>
      </c>
      <c r="L146" s="129" t="e">
        <f>L127/942000*100</f>
        <v>#VALUE!</v>
      </c>
      <c r="M146" s="129" t="e">
        <f>L146</f>
        <v>#VALUE!</v>
      </c>
    </row>
    <row r="147" spans="1:13" ht="30" x14ac:dyDescent="0.25">
      <c r="A147" s="93" t="s">
        <v>158</v>
      </c>
      <c r="B147" s="128" t="s">
        <v>154</v>
      </c>
      <c r="C147" s="93" t="s">
        <v>118</v>
      </c>
      <c r="D147" s="93" t="s">
        <v>119</v>
      </c>
      <c r="E147" s="96" t="s">
        <v>261</v>
      </c>
      <c r="F147" s="96" t="s">
        <v>261</v>
      </c>
      <c r="G147" s="96" t="s">
        <v>261</v>
      </c>
      <c r="H147" s="96" t="s">
        <v>261</v>
      </c>
      <c r="I147" s="92">
        <f>(100+30)/2</f>
        <v>65</v>
      </c>
      <c r="J147" s="92">
        <f t="shared" si="0"/>
        <v>65</v>
      </c>
      <c r="K147" s="96" t="s">
        <v>261</v>
      </c>
      <c r="L147" s="92">
        <v>80</v>
      </c>
      <c r="M147" s="92">
        <v>80</v>
      </c>
    </row>
    <row r="148" spans="1:13" ht="45" x14ac:dyDescent="0.25">
      <c r="A148" s="93" t="s">
        <v>159</v>
      </c>
      <c r="B148" s="128" t="s">
        <v>155</v>
      </c>
      <c r="C148" s="93" t="s">
        <v>118</v>
      </c>
      <c r="D148" s="93" t="s">
        <v>119</v>
      </c>
      <c r="E148" s="96" t="s">
        <v>261</v>
      </c>
      <c r="F148" s="92">
        <v>100</v>
      </c>
      <c r="G148" s="92">
        <f>F148</f>
        <v>100</v>
      </c>
      <c r="H148" s="96" t="s">
        <v>261</v>
      </c>
      <c r="I148" s="92">
        <v>100</v>
      </c>
      <c r="J148" s="92">
        <f t="shared" si="0"/>
        <v>100</v>
      </c>
      <c r="K148" s="96" t="s">
        <v>261</v>
      </c>
      <c r="L148" s="96" t="s">
        <v>261</v>
      </c>
      <c r="M148" s="96" t="s">
        <v>261</v>
      </c>
    </row>
    <row r="149" spans="1:13" ht="45" x14ac:dyDescent="0.25">
      <c r="A149" s="93" t="s">
        <v>160</v>
      </c>
      <c r="B149" s="128" t="s">
        <v>156</v>
      </c>
      <c r="C149" s="93" t="s">
        <v>118</v>
      </c>
      <c r="D149" s="93" t="s">
        <v>119</v>
      </c>
      <c r="E149" s="96" t="s">
        <v>261</v>
      </c>
      <c r="F149" s="92">
        <v>100</v>
      </c>
      <c r="G149" s="92">
        <f>F149</f>
        <v>100</v>
      </c>
      <c r="H149" s="96" t="s">
        <v>261</v>
      </c>
      <c r="I149" s="92">
        <f>(70+90+100)/3</f>
        <v>86.666666666666671</v>
      </c>
      <c r="J149" s="92">
        <f t="shared" si="0"/>
        <v>86.666666666666671</v>
      </c>
      <c r="K149" s="96" t="s">
        <v>261</v>
      </c>
      <c r="L149" s="96" t="s">
        <v>261</v>
      </c>
      <c r="M149" s="96" t="s">
        <v>261</v>
      </c>
    </row>
    <row r="150" spans="1:13" ht="30" x14ac:dyDescent="0.25">
      <c r="A150" s="93" t="s">
        <v>161</v>
      </c>
      <c r="B150" s="128" t="s">
        <v>157</v>
      </c>
      <c r="C150" s="93" t="s">
        <v>118</v>
      </c>
      <c r="D150" s="93" t="s">
        <v>119</v>
      </c>
      <c r="E150" s="96" t="s">
        <v>261</v>
      </c>
      <c r="F150" s="96" t="s">
        <v>261</v>
      </c>
      <c r="G150" s="96" t="s">
        <v>261</v>
      </c>
      <c r="H150" s="96" t="s">
        <v>261</v>
      </c>
      <c r="I150" s="92">
        <v>100</v>
      </c>
      <c r="J150" s="92">
        <v>100</v>
      </c>
      <c r="K150" s="96" t="s">
        <v>261</v>
      </c>
      <c r="L150" s="93">
        <v>83.31</v>
      </c>
      <c r="M150" s="93">
        <f>L150</f>
        <v>83.31</v>
      </c>
    </row>
    <row r="151" spans="1:13" ht="60" x14ac:dyDescent="0.25">
      <c r="A151" s="93" t="s">
        <v>176</v>
      </c>
      <c r="B151" s="128" t="s">
        <v>177</v>
      </c>
      <c r="C151" s="93" t="s">
        <v>118</v>
      </c>
      <c r="D151" s="93" t="s">
        <v>119</v>
      </c>
      <c r="E151" s="96" t="s">
        <v>261</v>
      </c>
      <c r="F151" s="92">
        <v>100</v>
      </c>
      <c r="G151" s="92">
        <f>F151</f>
        <v>100</v>
      </c>
      <c r="H151" s="96" t="s">
        <v>261</v>
      </c>
      <c r="I151" s="96" t="s">
        <v>261</v>
      </c>
      <c r="J151" s="96" t="s">
        <v>261</v>
      </c>
      <c r="K151" s="96" t="s">
        <v>261</v>
      </c>
      <c r="L151" s="96" t="s">
        <v>261</v>
      </c>
      <c r="M151" s="96" t="s">
        <v>261</v>
      </c>
    </row>
    <row r="153" spans="1:13" x14ac:dyDescent="0.25">
      <c r="A153" s="141" t="s">
        <v>98</v>
      </c>
      <c r="B153" s="141"/>
      <c r="C153" s="141"/>
      <c r="D153" s="141"/>
      <c r="E153" s="141"/>
      <c r="F153" s="141"/>
      <c r="G153" s="141"/>
      <c r="H153" s="141"/>
      <c r="I153" s="141"/>
      <c r="J153" s="141"/>
    </row>
    <row r="154" spans="1:13" x14ac:dyDescent="0.25">
      <c r="J154" s="111" t="s">
        <v>5</v>
      </c>
    </row>
    <row r="155" spans="1:13" x14ac:dyDescent="0.25">
      <c r="A155" s="147" t="s">
        <v>20</v>
      </c>
      <c r="B155" s="147" t="s">
        <v>22</v>
      </c>
      <c r="C155" s="147" t="s">
        <v>23</v>
      </c>
      <c r="D155" s="147" t="s">
        <v>24</v>
      </c>
      <c r="E155" s="147" t="s">
        <v>84</v>
      </c>
      <c r="F155" s="147"/>
      <c r="G155" s="147"/>
      <c r="H155" s="147" t="s">
        <v>86</v>
      </c>
      <c r="I155" s="147"/>
      <c r="J155" s="147"/>
    </row>
    <row r="156" spans="1:13" ht="41.25" customHeight="1" x14ac:dyDescent="0.25">
      <c r="A156" s="147"/>
      <c r="B156" s="147"/>
      <c r="C156" s="147"/>
      <c r="D156" s="147"/>
      <c r="E156" s="96" t="s">
        <v>8</v>
      </c>
      <c r="F156" s="96" t="s">
        <v>9</v>
      </c>
      <c r="G156" s="96" t="s">
        <v>63</v>
      </c>
      <c r="H156" s="96" t="s">
        <v>8</v>
      </c>
      <c r="I156" s="96" t="s">
        <v>9</v>
      </c>
      <c r="J156" s="96" t="s">
        <v>64</v>
      </c>
    </row>
    <row r="157" spans="1:13" x14ac:dyDescent="0.25">
      <c r="A157" s="96">
        <v>1</v>
      </c>
      <c r="B157" s="96">
        <v>2</v>
      </c>
      <c r="C157" s="96">
        <v>3</v>
      </c>
      <c r="D157" s="96">
        <v>4</v>
      </c>
      <c r="E157" s="96">
        <v>5</v>
      </c>
      <c r="F157" s="96">
        <v>6</v>
      </c>
      <c r="G157" s="96">
        <v>7</v>
      </c>
      <c r="H157" s="96">
        <v>8</v>
      </c>
      <c r="I157" s="96">
        <v>9</v>
      </c>
      <c r="J157" s="96">
        <v>10</v>
      </c>
    </row>
    <row r="158" spans="1:13" x14ac:dyDescent="0.25">
      <c r="A158" s="96" t="s">
        <v>120</v>
      </c>
      <c r="B158" s="125" t="s">
        <v>25</v>
      </c>
      <c r="C158" s="95" t="s">
        <v>11</v>
      </c>
      <c r="D158" s="95" t="s">
        <v>11</v>
      </c>
      <c r="E158" s="95" t="s">
        <v>11</v>
      </c>
      <c r="F158" s="95" t="s">
        <v>11</v>
      </c>
      <c r="G158" s="95" t="s">
        <v>11</v>
      </c>
      <c r="H158" s="95" t="s">
        <v>11</v>
      </c>
      <c r="I158" s="95" t="s">
        <v>11</v>
      </c>
      <c r="J158" s="95" t="s">
        <v>11</v>
      </c>
    </row>
    <row r="159" spans="1:13" ht="90" x14ac:dyDescent="0.25">
      <c r="A159" s="96" t="s">
        <v>114</v>
      </c>
      <c r="B159" s="126" t="s">
        <v>147</v>
      </c>
      <c r="C159" s="96" t="s">
        <v>116</v>
      </c>
      <c r="D159" s="96" t="s">
        <v>296</v>
      </c>
      <c r="E159" s="96" t="s">
        <v>261</v>
      </c>
      <c r="F159" s="97" t="str">
        <f>D113</f>
        <v>-</v>
      </c>
      <c r="G159" s="97" t="str">
        <f>F159</f>
        <v>-</v>
      </c>
      <c r="H159" s="96" t="s">
        <v>261</v>
      </c>
      <c r="I159" s="97" t="str">
        <f>H113</f>
        <v>-</v>
      </c>
      <c r="J159" s="97" t="str">
        <f>I159</f>
        <v>-</v>
      </c>
    </row>
    <row r="160" spans="1:13" ht="90" x14ac:dyDescent="0.25">
      <c r="A160" s="96" t="s">
        <v>115</v>
      </c>
      <c r="B160" s="126" t="s">
        <v>133</v>
      </c>
      <c r="C160" s="96" t="s">
        <v>116</v>
      </c>
      <c r="D160" s="96" t="s">
        <v>296</v>
      </c>
      <c r="E160" s="96" t="s">
        <v>261</v>
      </c>
      <c r="F160" s="97" t="str">
        <f>D114</f>
        <v>-</v>
      </c>
      <c r="G160" s="97" t="str">
        <f>F160</f>
        <v>-</v>
      </c>
      <c r="H160" s="96" t="s">
        <v>261</v>
      </c>
      <c r="I160" s="97" t="str">
        <f>H114</f>
        <v>-</v>
      </c>
      <c r="J160" s="97" t="str">
        <f>I160</f>
        <v>-</v>
      </c>
    </row>
    <row r="161" spans="1:10" x14ac:dyDescent="0.25">
      <c r="A161" s="96" t="s">
        <v>121</v>
      </c>
      <c r="B161" s="125" t="s">
        <v>26</v>
      </c>
      <c r="C161" s="96" t="s">
        <v>11</v>
      </c>
      <c r="D161" s="96" t="s">
        <v>11</v>
      </c>
      <c r="E161" s="96" t="s">
        <v>261</v>
      </c>
      <c r="F161" s="96" t="s">
        <v>11</v>
      </c>
      <c r="G161" s="96" t="s">
        <v>11</v>
      </c>
      <c r="H161" s="96" t="s">
        <v>261</v>
      </c>
      <c r="I161" s="96" t="s">
        <v>11</v>
      </c>
      <c r="J161" s="96" t="s">
        <v>11</v>
      </c>
    </row>
    <row r="162" spans="1:10" ht="90" x14ac:dyDescent="0.25">
      <c r="A162" s="96" t="s">
        <v>122</v>
      </c>
      <c r="B162" s="126" t="s">
        <v>148</v>
      </c>
      <c r="C162" s="96" t="s">
        <v>117</v>
      </c>
      <c r="D162" s="96" t="s">
        <v>276</v>
      </c>
      <c r="E162" s="96" t="s">
        <v>261</v>
      </c>
      <c r="F162" s="96">
        <v>3</v>
      </c>
      <c r="G162" s="96">
        <f>F162</f>
        <v>3</v>
      </c>
      <c r="H162" s="96" t="s">
        <v>261</v>
      </c>
      <c r="I162" s="96">
        <v>3</v>
      </c>
      <c r="J162" s="96">
        <f>I162</f>
        <v>3</v>
      </c>
    </row>
    <row r="163" spans="1:10" ht="90" x14ac:dyDescent="0.25">
      <c r="A163" s="96" t="s">
        <v>123</v>
      </c>
      <c r="B163" s="126" t="s">
        <v>138</v>
      </c>
      <c r="C163" s="96" t="s">
        <v>117</v>
      </c>
      <c r="D163" s="96" t="s">
        <v>299</v>
      </c>
      <c r="E163" s="96" t="s">
        <v>261</v>
      </c>
      <c r="F163" s="96">
        <v>1</v>
      </c>
      <c r="G163" s="96">
        <f>F163</f>
        <v>1</v>
      </c>
      <c r="H163" s="96" t="s">
        <v>261</v>
      </c>
      <c r="I163" s="96">
        <v>1</v>
      </c>
      <c r="J163" s="96">
        <f>I163</f>
        <v>1</v>
      </c>
    </row>
    <row r="164" spans="1:10" x14ac:dyDescent="0.25">
      <c r="A164" s="96" t="s">
        <v>124</v>
      </c>
      <c r="B164" s="125" t="s">
        <v>27</v>
      </c>
      <c r="C164" s="96" t="s">
        <v>11</v>
      </c>
      <c r="D164" s="96" t="s">
        <v>11</v>
      </c>
      <c r="E164" s="96" t="s">
        <v>261</v>
      </c>
      <c r="F164" s="96" t="s">
        <v>11</v>
      </c>
      <c r="G164" s="96" t="s">
        <v>11</v>
      </c>
      <c r="H164" s="96" t="s">
        <v>261</v>
      </c>
      <c r="I164" s="96" t="s">
        <v>11</v>
      </c>
      <c r="J164" s="96" t="s">
        <v>11</v>
      </c>
    </row>
    <row r="165" spans="1:10" ht="30" x14ac:dyDescent="0.25">
      <c r="A165" s="96" t="s">
        <v>125</v>
      </c>
      <c r="B165" s="126" t="s">
        <v>149</v>
      </c>
      <c r="C165" s="96" t="s">
        <v>116</v>
      </c>
      <c r="D165" s="96" t="s">
        <v>119</v>
      </c>
      <c r="E165" s="96" t="s">
        <v>261</v>
      </c>
      <c r="F165" s="97" t="e">
        <f>F159/F162</f>
        <v>#VALUE!</v>
      </c>
      <c r="G165" s="97" t="e">
        <f>F165</f>
        <v>#VALUE!</v>
      </c>
      <c r="H165" s="96" t="s">
        <v>261</v>
      </c>
      <c r="I165" s="97" t="e">
        <f>I159/I162</f>
        <v>#VALUE!</v>
      </c>
      <c r="J165" s="97" t="e">
        <f>I165</f>
        <v>#VALUE!</v>
      </c>
    </row>
    <row r="166" spans="1:10" ht="30" x14ac:dyDescent="0.25">
      <c r="A166" s="96" t="s">
        <v>126</v>
      </c>
      <c r="B166" s="126" t="s">
        <v>143</v>
      </c>
      <c r="C166" s="96" t="s">
        <v>116</v>
      </c>
      <c r="D166" s="96" t="s">
        <v>119</v>
      </c>
      <c r="E166" s="96" t="s">
        <v>261</v>
      </c>
      <c r="F166" s="97" t="e">
        <f>F160/F163</f>
        <v>#VALUE!</v>
      </c>
      <c r="G166" s="97" t="e">
        <f>F166</f>
        <v>#VALUE!</v>
      </c>
      <c r="H166" s="96" t="s">
        <v>261</v>
      </c>
      <c r="I166" s="97" t="e">
        <f>I160/I163</f>
        <v>#VALUE!</v>
      </c>
      <c r="J166" s="97" t="e">
        <f>I166</f>
        <v>#VALUE!</v>
      </c>
    </row>
    <row r="167" spans="1:10" x14ac:dyDescent="0.25">
      <c r="A167" s="96" t="s">
        <v>127</v>
      </c>
      <c r="B167" s="125" t="s">
        <v>28</v>
      </c>
      <c r="C167" s="96" t="s">
        <v>11</v>
      </c>
      <c r="D167" s="96" t="s">
        <v>11</v>
      </c>
      <c r="E167" s="96" t="s">
        <v>261</v>
      </c>
      <c r="F167" s="96" t="s">
        <v>11</v>
      </c>
      <c r="G167" s="96" t="s">
        <v>11</v>
      </c>
      <c r="H167" s="96" t="s">
        <v>261</v>
      </c>
      <c r="I167" s="96" t="s">
        <v>11</v>
      </c>
      <c r="J167" s="96" t="s">
        <v>11</v>
      </c>
    </row>
    <row r="168" spans="1:10" ht="45" x14ac:dyDescent="0.25">
      <c r="A168" s="96" t="s">
        <v>128</v>
      </c>
      <c r="B168" s="126" t="s">
        <v>150</v>
      </c>
      <c r="C168" s="96" t="s">
        <v>118</v>
      </c>
      <c r="D168" s="96" t="s">
        <v>119</v>
      </c>
      <c r="E168" s="96" t="s">
        <v>261</v>
      </c>
      <c r="F168" s="112">
        <f>G162/L131*100</f>
        <v>60</v>
      </c>
      <c r="G168" s="112">
        <f>F168</f>
        <v>60</v>
      </c>
      <c r="H168" s="96" t="s">
        <v>261</v>
      </c>
      <c r="I168" s="112">
        <f>I162/F162*100</f>
        <v>100</v>
      </c>
      <c r="J168" s="112">
        <f>I168</f>
        <v>100</v>
      </c>
    </row>
    <row r="169" spans="1:10" ht="30" x14ac:dyDescent="0.25">
      <c r="A169" s="93" t="s">
        <v>129</v>
      </c>
      <c r="B169" s="128" t="s">
        <v>151</v>
      </c>
      <c r="C169" s="93" t="s">
        <v>118</v>
      </c>
      <c r="D169" s="93" t="s">
        <v>119</v>
      </c>
      <c r="E169" s="96" t="s">
        <v>261</v>
      </c>
      <c r="F169" s="92" t="e">
        <f>F159/L125*100</f>
        <v>#VALUE!</v>
      </c>
      <c r="G169" s="92" t="e">
        <f>F169</f>
        <v>#VALUE!</v>
      </c>
      <c r="H169" s="96" t="s">
        <v>261</v>
      </c>
      <c r="I169" s="92" t="e">
        <f>I159/F159*100</f>
        <v>#VALUE!</v>
      </c>
      <c r="J169" s="92" t="e">
        <f>I169</f>
        <v>#VALUE!</v>
      </c>
    </row>
    <row r="170" spans="1:10" ht="45" x14ac:dyDescent="0.25">
      <c r="A170" s="93" t="s">
        <v>130</v>
      </c>
      <c r="B170" s="128" t="s">
        <v>152</v>
      </c>
      <c r="C170" s="93" t="s">
        <v>118</v>
      </c>
      <c r="D170" s="93" t="s">
        <v>119</v>
      </c>
      <c r="E170" s="96" t="s">
        <v>261</v>
      </c>
      <c r="F170" s="92">
        <f>F163/L133*100</f>
        <v>20</v>
      </c>
      <c r="G170" s="92">
        <f>F170</f>
        <v>20</v>
      </c>
      <c r="H170" s="96" t="s">
        <v>261</v>
      </c>
      <c r="I170" s="92">
        <f>I163/F163*100</f>
        <v>100</v>
      </c>
      <c r="J170" s="92">
        <f>I170</f>
        <v>100</v>
      </c>
    </row>
    <row r="171" spans="1:10" ht="30" x14ac:dyDescent="0.25">
      <c r="A171" s="93" t="s">
        <v>131</v>
      </c>
      <c r="B171" s="128" t="s">
        <v>153</v>
      </c>
      <c r="C171" s="93" t="s">
        <v>118</v>
      </c>
      <c r="D171" s="93" t="s">
        <v>119</v>
      </c>
      <c r="E171" s="96" t="s">
        <v>261</v>
      </c>
      <c r="F171" s="92" t="e">
        <f>F160/L127*100</f>
        <v>#VALUE!</v>
      </c>
      <c r="G171" s="92" t="e">
        <f>F171</f>
        <v>#VALUE!</v>
      </c>
      <c r="H171" s="96" t="s">
        <v>261</v>
      </c>
      <c r="I171" s="92" t="e">
        <f>I160/F160*100</f>
        <v>#VALUE!</v>
      </c>
      <c r="J171" s="92" t="e">
        <f>I171</f>
        <v>#VALUE!</v>
      </c>
    </row>
    <row r="172" spans="1:10" ht="30" x14ac:dyDescent="0.25">
      <c r="A172" s="93" t="s">
        <v>158</v>
      </c>
      <c r="B172" s="128" t="s">
        <v>154</v>
      </c>
      <c r="C172" s="93" t="s">
        <v>118</v>
      </c>
      <c r="D172" s="93" t="s">
        <v>119</v>
      </c>
      <c r="E172" s="96" t="s">
        <v>261</v>
      </c>
      <c r="F172" s="92">
        <v>96.4</v>
      </c>
      <c r="G172" s="92">
        <f>F172</f>
        <v>96.4</v>
      </c>
      <c r="H172" s="96" t="s">
        <v>261</v>
      </c>
      <c r="I172" s="92">
        <v>100</v>
      </c>
      <c r="J172" s="92">
        <v>100</v>
      </c>
    </row>
    <row r="173" spans="1:10" ht="30" x14ac:dyDescent="0.25">
      <c r="A173" s="93" t="s">
        <v>161</v>
      </c>
      <c r="B173" s="128" t="s">
        <v>157</v>
      </c>
      <c r="C173" s="93" t="s">
        <v>118</v>
      </c>
      <c r="D173" s="93" t="s">
        <v>119</v>
      </c>
      <c r="E173" s="96" t="s">
        <v>261</v>
      </c>
      <c r="F173" s="93">
        <v>91.42</v>
      </c>
      <c r="G173" s="93">
        <v>91.42</v>
      </c>
      <c r="H173" s="96" t="s">
        <v>261</v>
      </c>
      <c r="I173" s="92">
        <v>100</v>
      </c>
      <c r="J173" s="92">
        <v>100</v>
      </c>
    </row>
    <row r="177" spans="1:16" x14ac:dyDescent="0.25">
      <c r="A177" s="141" t="s">
        <v>29</v>
      </c>
      <c r="B177" s="141"/>
      <c r="C177" s="141"/>
      <c r="D177" s="141"/>
      <c r="E177" s="141"/>
      <c r="F177" s="141"/>
      <c r="G177" s="141"/>
      <c r="H177" s="141"/>
      <c r="I177" s="141"/>
      <c r="J177" s="141"/>
      <c r="K177" s="141"/>
    </row>
    <row r="178" spans="1:16" x14ac:dyDescent="0.25">
      <c r="A178" s="123"/>
    </row>
    <row r="179" spans="1:16" x14ac:dyDescent="0.25">
      <c r="K179" s="111" t="s">
        <v>5</v>
      </c>
    </row>
    <row r="180" spans="1:16" x14ac:dyDescent="0.25">
      <c r="A180" s="147" t="s">
        <v>7</v>
      </c>
      <c r="B180" s="147" t="s">
        <v>80</v>
      </c>
      <c r="C180" s="147"/>
      <c r="D180" s="147" t="s">
        <v>95</v>
      </c>
      <c r="E180" s="147"/>
      <c r="F180" s="147" t="s">
        <v>82</v>
      </c>
      <c r="G180" s="147"/>
      <c r="H180" s="147" t="s">
        <v>85</v>
      </c>
      <c r="I180" s="147"/>
      <c r="J180" s="147" t="s">
        <v>92</v>
      </c>
      <c r="K180" s="147"/>
    </row>
    <row r="181" spans="1:16" ht="30" x14ac:dyDescent="0.25">
      <c r="A181" s="147"/>
      <c r="B181" s="96" t="s">
        <v>8</v>
      </c>
      <c r="C181" s="96" t="s">
        <v>9</v>
      </c>
      <c r="D181" s="96" t="s">
        <v>8</v>
      </c>
      <c r="E181" s="96" t="s">
        <v>9</v>
      </c>
      <c r="F181" s="96" t="s">
        <v>8</v>
      </c>
      <c r="G181" s="96" t="s">
        <v>9</v>
      </c>
      <c r="H181" s="96" t="s">
        <v>8</v>
      </c>
      <c r="I181" s="96" t="s">
        <v>9</v>
      </c>
      <c r="J181" s="96" t="s">
        <v>8</v>
      </c>
      <c r="K181" s="96" t="s">
        <v>9</v>
      </c>
    </row>
    <row r="182" spans="1:16" x14ac:dyDescent="0.25">
      <c r="A182" s="96">
        <v>1</v>
      </c>
      <c r="B182" s="96">
        <v>2</v>
      </c>
      <c r="C182" s="96">
        <v>3</v>
      </c>
      <c r="D182" s="96">
        <v>4</v>
      </c>
      <c r="E182" s="96">
        <v>5</v>
      </c>
      <c r="F182" s="96">
        <v>6</v>
      </c>
      <c r="G182" s="96">
        <v>7</v>
      </c>
      <c r="H182" s="96">
        <v>8</v>
      </c>
      <c r="I182" s="96">
        <v>9</v>
      </c>
      <c r="J182" s="96">
        <v>10</v>
      </c>
      <c r="K182" s="96">
        <v>11</v>
      </c>
    </row>
    <row r="183" spans="1:16" x14ac:dyDescent="0.25">
      <c r="A183" s="96" t="s">
        <v>261</v>
      </c>
      <c r="B183" s="96" t="s">
        <v>261</v>
      </c>
      <c r="C183" s="96" t="s">
        <v>261</v>
      </c>
      <c r="D183" s="96" t="s">
        <v>261</v>
      </c>
      <c r="E183" s="96" t="s">
        <v>261</v>
      </c>
      <c r="F183" s="96" t="s">
        <v>261</v>
      </c>
      <c r="G183" s="96" t="s">
        <v>261</v>
      </c>
      <c r="H183" s="96" t="s">
        <v>261</v>
      </c>
      <c r="I183" s="96" t="s">
        <v>261</v>
      </c>
      <c r="J183" s="96" t="s">
        <v>261</v>
      </c>
      <c r="K183" s="96" t="s">
        <v>261</v>
      </c>
    </row>
    <row r="184" spans="1:16" ht="30" x14ac:dyDescent="0.25">
      <c r="A184" s="96" t="s">
        <v>15</v>
      </c>
      <c r="B184" s="96" t="s">
        <v>261</v>
      </c>
      <c r="C184" s="96" t="s">
        <v>261</v>
      </c>
      <c r="D184" s="96" t="s">
        <v>261</v>
      </c>
      <c r="E184" s="96" t="s">
        <v>261</v>
      </c>
      <c r="F184" s="96" t="s">
        <v>261</v>
      </c>
      <c r="G184" s="96" t="s">
        <v>261</v>
      </c>
      <c r="H184" s="96" t="s">
        <v>261</v>
      </c>
      <c r="I184" s="96" t="s">
        <v>261</v>
      </c>
      <c r="J184" s="96" t="s">
        <v>261</v>
      </c>
      <c r="K184" s="96" t="s">
        <v>261</v>
      </c>
    </row>
    <row r="185" spans="1:16" ht="195" customHeight="1" x14ac:dyDescent="0.25">
      <c r="A185" s="130" t="s">
        <v>30</v>
      </c>
      <c r="B185" s="96" t="s">
        <v>13</v>
      </c>
      <c r="C185" s="96" t="s">
        <v>261</v>
      </c>
      <c r="D185" s="96" t="s">
        <v>13</v>
      </c>
      <c r="E185" s="96" t="s">
        <v>261</v>
      </c>
      <c r="F185" s="96" t="s">
        <v>261</v>
      </c>
      <c r="G185" s="96" t="s">
        <v>261</v>
      </c>
      <c r="H185" s="96" t="s">
        <v>261</v>
      </c>
      <c r="I185" s="96" t="s">
        <v>261</v>
      </c>
      <c r="J185" s="96" t="s">
        <v>13</v>
      </c>
      <c r="K185" s="96" t="s">
        <v>261</v>
      </c>
    </row>
    <row r="188" spans="1:16" x14ac:dyDescent="0.25">
      <c r="A188" s="141" t="s">
        <v>31</v>
      </c>
      <c r="B188" s="141"/>
      <c r="C188" s="141"/>
      <c r="D188" s="141"/>
      <c r="E188" s="141"/>
      <c r="F188" s="141"/>
      <c r="G188" s="141"/>
      <c r="H188" s="141"/>
      <c r="I188" s="141"/>
      <c r="J188" s="141"/>
      <c r="K188" s="141"/>
      <c r="L188" s="141"/>
      <c r="M188" s="141"/>
      <c r="N188" s="141"/>
      <c r="O188" s="141"/>
      <c r="P188" s="141"/>
    </row>
    <row r="190" spans="1:16" x14ac:dyDescent="0.25">
      <c r="A190" s="147" t="s">
        <v>62</v>
      </c>
      <c r="B190" s="147" t="s">
        <v>32</v>
      </c>
      <c r="C190" s="147" t="s">
        <v>94</v>
      </c>
      <c r="D190" s="147"/>
      <c r="E190" s="147"/>
      <c r="F190" s="147"/>
      <c r="G190" s="147" t="s">
        <v>99</v>
      </c>
      <c r="H190" s="147"/>
      <c r="I190" s="147"/>
      <c r="J190" s="147"/>
      <c r="K190" s="147" t="s">
        <v>100</v>
      </c>
      <c r="L190" s="147"/>
      <c r="M190" s="147" t="s">
        <v>101</v>
      </c>
      <c r="N190" s="147"/>
      <c r="O190" s="147" t="s">
        <v>102</v>
      </c>
      <c r="P190" s="147"/>
    </row>
    <row r="191" spans="1:16" ht="30.75" customHeight="1" x14ac:dyDescent="0.25">
      <c r="A191" s="147"/>
      <c r="B191" s="147"/>
      <c r="C191" s="147" t="s">
        <v>8</v>
      </c>
      <c r="D191" s="147"/>
      <c r="E191" s="147" t="s">
        <v>9</v>
      </c>
      <c r="F191" s="147"/>
      <c r="G191" s="147" t="s">
        <v>8</v>
      </c>
      <c r="H191" s="147"/>
      <c r="I191" s="147" t="s">
        <v>9</v>
      </c>
      <c r="J191" s="147"/>
      <c r="K191" s="147" t="s">
        <v>8</v>
      </c>
      <c r="L191" s="147" t="s">
        <v>9</v>
      </c>
      <c r="M191" s="147" t="s">
        <v>8</v>
      </c>
      <c r="N191" s="147" t="s">
        <v>9</v>
      </c>
      <c r="O191" s="147" t="s">
        <v>8</v>
      </c>
      <c r="P191" s="147" t="s">
        <v>9</v>
      </c>
    </row>
    <row r="192" spans="1:16" ht="38.450000000000003" customHeight="1" x14ac:dyDescent="0.25">
      <c r="A192" s="147"/>
      <c r="B192" s="147"/>
      <c r="C192" s="96" t="s">
        <v>65</v>
      </c>
      <c r="D192" s="96" t="s">
        <v>66</v>
      </c>
      <c r="E192" s="96" t="s">
        <v>65</v>
      </c>
      <c r="F192" s="96" t="s">
        <v>66</v>
      </c>
      <c r="G192" s="96" t="s">
        <v>65</v>
      </c>
      <c r="H192" s="96" t="s">
        <v>66</v>
      </c>
      <c r="I192" s="96" t="s">
        <v>65</v>
      </c>
      <c r="J192" s="96" t="s">
        <v>66</v>
      </c>
      <c r="K192" s="147"/>
      <c r="L192" s="147"/>
      <c r="M192" s="147"/>
      <c r="N192" s="147"/>
      <c r="O192" s="147"/>
      <c r="P192" s="147"/>
    </row>
    <row r="193" spans="1:16" ht="22.5" customHeight="1" x14ac:dyDescent="0.25">
      <c r="A193" s="96">
        <v>1</v>
      </c>
      <c r="B193" s="96">
        <v>2</v>
      </c>
      <c r="C193" s="96">
        <v>3</v>
      </c>
      <c r="D193" s="96">
        <v>4</v>
      </c>
      <c r="E193" s="96">
        <v>5</v>
      </c>
      <c r="F193" s="96">
        <v>6</v>
      </c>
      <c r="G193" s="96">
        <v>7</v>
      </c>
      <c r="H193" s="96">
        <v>8</v>
      </c>
      <c r="I193" s="96">
        <v>9</v>
      </c>
      <c r="J193" s="96">
        <v>10</v>
      </c>
      <c r="K193" s="96">
        <v>11</v>
      </c>
      <c r="L193" s="96">
        <v>12</v>
      </c>
      <c r="M193" s="96">
        <v>13</v>
      </c>
      <c r="N193" s="96">
        <v>14</v>
      </c>
      <c r="O193" s="96">
        <v>15</v>
      </c>
      <c r="P193" s="96">
        <v>16</v>
      </c>
    </row>
    <row r="194" spans="1:16" x14ac:dyDescent="0.25">
      <c r="A194" s="96" t="s">
        <v>261</v>
      </c>
      <c r="B194" s="96" t="s">
        <v>261</v>
      </c>
      <c r="C194" s="96" t="s">
        <v>261</v>
      </c>
      <c r="D194" s="96" t="s">
        <v>261</v>
      </c>
      <c r="E194" s="96" t="s">
        <v>261</v>
      </c>
      <c r="F194" s="96" t="s">
        <v>261</v>
      </c>
      <c r="G194" s="96" t="s">
        <v>261</v>
      </c>
      <c r="H194" s="96" t="s">
        <v>261</v>
      </c>
      <c r="I194" s="96" t="s">
        <v>261</v>
      </c>
      <c r="J194" s="96" t="s">
        <v>261</v>
      </c>
      <c r="K194" s="96" t="s">
        <v>261</v>
      </c>
      <c r="L194" s="96" t="s">
        <v>261</v>
      </c>
      <c r="M194" s="96" t="s">
        <v>261</v>
      </c>
      <c r="N194" s="96" t="s">
        <v>261</v>
      </c>
      <c r="O194" s="96" t="s">
        <v>261</v>
      </c>
      <c r="P194" s="96" t="s">
        <v>261</v>
      </c>
    </row>
    <row r="195" spans="1:16" x14ac:dyDescent="0.25">
      <c r="A195" s="96" t="s">
        <v>261</v>
      </c>
      <c r="B195" s="96" t="s">
        <v>15</v>
      </c>
      <c r="C195" s="96" t="s">
        <v>261</v>
      </c>
      <c r="D195" s="96" t="s">
        <v>261</v>
      </c>
      <c r="E195" s="96" t="s">
        <v>261</v>
      </c>
      <c r="F195" s="96" t="s">
        <v>261</v>
      </c>
      <c r="G195" s="96" t="s">
        <v>261</v>
      </c>
      <c r="H195" s="96" t="s">
        <v>261</v>
      </c>
      <c r="I195" s="96" t="s">
        <v>261</v>
      </c>
      <c r="J195" s="96" t="s">
        <v>261</v>
      </c>
      <c r="K195" s="96" t="s">
        <v>261</v>
      </c>
      <c r="L195" s="96" t="s">
        <v>261</v>
      </c>
      <c r="M195" s="96" t="s">
        <v>261</v>
      </c>
      <c r="N195" s="96" t="s">
        <v>261</v>
      </c>
      <c r="O195" s="96" t="s">
        <v>261</v>
      </c>
      <c r="P195" s="96" t="s">
        <v>261</v>
      </c>
    </row>
    <row r="196" spans="1:16" ht="45" x14ac:dyDescent="0.25">
      <c r="A196" s="96" t="s">
        <v>261</v>
      </c>
      <c r="B196" s="96" t="s">
        <v>33</v>
      </c>
      <c r="C196" s="96" t="s">
        <v>13</v>
      </c>
      <c r="D196" s="96" t="s">
        <v>13</v>
      </c>
      <c r="E196" s="96" t="s">
        <v>261</v>
      </c>
      <c r="F196" s="96" t="s">
        <v>261</v>
      </c>
      <c r="G196" s="96" t="s">
        <v>13</v>
      </c>
      <c r="H196" s="96" t="s">
        <v>13</v>
      </c>
      <c r="I196" s="96" t="s">
        <v>261</v>
      </c>
      <c r="J196" s="96" t="s">
        <v>261</v>
      </c>
      <c r="K196" s="96" t="s">
        <v>13</v>
      </c>
      <c r="L196" s="96" t="s">
        <v>261</v>
      </c>
      <c r="M196" s="96" t="s">
        <v>13</v>
      </c>
      <c r="N196" s="96" t="s">
        <v>261</v>
      </c>
      <c r="O196" s="96" t="s">
        <v>13</v>
      </c>
      <c r="P196" s="96" t="s">
        <v>261</v>
      </c>
    </row>
    <row r="199" spans="1:16" x14ac:dyDescent="0.25">
      <c r="A199" s="148" t="s">
        <v>79</v>
      </c>
      <c r="B199" s="148"/>
      <c r="C199" s="148"/>
      <c r="D199" s="148"/>
      <c r="E199" s="148"/>
      <c r="F199" s="148"/>
      <c r="G199" s="148"/>
      <c r="H199" s="148"/>
      <c r="I199" s="148"/>
      <c r="J199" s="148"/>
      <c r="K199" s="148"/>
      <c r="L199" s="148"/>
    </row>
    <row r="200" spans="1:16" x14ac:dyDescent="0.25">
      <c r="A200" s="148" t="s">
        <v>103</v>
      </c>
      <c r="B200" s="148"/>
      <c r="C200" s="148"/>
      <c r="D200" s="148"/>
      <c r="E200" s="148"/>
      <c r="F200" s="148"/>
      <c r="G200" s="148"/>
      <c r="H200" s="148"/>
      <c r="I200" s="148"/>
      <c r="J200" s="148"/>
      <c r="K200" s="148"/>
      <c r="L200" s="148"/>
    </row>
    <row r="201" spans="1:16" x14ac:dyDescent="0.25">
      <c r="L201" s="111" t="s">
        <v>5</v>
      </c>
    </row>
    <row r="202" spans="1:16" ht="21.75" customHeight="1" x14ac:dyDescent="0.25">
      <c r="A202" s="147" t="s">
        <v>20</v>
      </c>
      <c r="B202" s="147" t="s">
        <v>34</v>
      </c>
      <c r="C202" s="147" t="s">
        <v>35</v>
      </c>
      <c r="D202" s="147" t="s">
        <v>80</v>
      </c>
      <c r="E202" s="147"/>
      <c r="F202" s="147"/>
      <c r="G202" s="147" t="s">
        <v>95</v>
      </c>
      <c r="H202" s="147"/>
      <c r="I202" s="147"/>
      <c r="J202" s="147" t="s">
        <v>89</v>
      </c>
      <c r="K202" s="147"/>
      <c r="L202" s="147"/>
    </row>
    <row r="203" spans="1:16" ht="51.6" customHeight="1" x14ac:dyDescent="0.25">
      <c r="A203" s="147"/>
      <c r="B203" s="147"/>
      <c r="C203" s="147"/>
      <c r="D203" s="96" t="s">
        <v>8</v>
      </c>
      <c r="E203" s="96" t="s">
        <v>9</v>
      </c>
      <c r="F203" s="96" t="s">
        <v>67</v>
      </c>
      <c r="G203" s="96" t="s">
        <v>8</v>
      </c>
      <c r="H203" s="96" t="s">
        <v>9</v>
      </c>
      <c r="I203" s="96" t="s">
        <v>55</v>
      </c>
      <c r="J203" s="96" t="s">
        <v>8</v>
      </c>
      <c r="K203" s="96" t="s">
        <v>9</v>
      </c>
      <c r="L203" s="96" t="s">
        <v>68</v>
      </c>
    </row>
    <row r="204" spans="1:16" x14ac:dyDescent="0.25">
      <c r="A204" s="96">
        <v>1</v>
      </c>
      <c r="B204" s="96">
        <v>2</v>
      </c>
      <c r="C204" s="96">
        <v>3</v>
      </c>
      <c r="D204" s="96">
        <v>4</v>
      </c>
      <c r="E204" s="96">
        <v>5</v>
      </c>
      <c r="F204" s="96">
        <v>6</v>
      </c>
      <c r="G204" s="96">
        <v>7</v>
      </c>
      <c r="H204" s="96">
        <v>8</v>
      </c>
      <c r="I204" s="96">
        <v>9</v>
      </c>
      <c r="J204" s="96">
        <v>10</v>
      </c>
      <c r="K204" s="96">
        <v>11</v>
      </c>
      <c r="L204" s="96">
        <v>12</v>
      </c>
    </row>
    <row r="205" spans="1:16" x14ac:dyDescent="0.25">
      <c r="A205" s="96" t="s">
        <v>261</v>
      </c>
      <c r="B205" s="96" t="s">
        <v>261</v>
      </c>
      <c r="C205" s="96" t="s">
        <v>261</v>
      </c>
      <c r="D205" s="96" t="s">
        <v>261</v>
      </c>
      <c r="E205" s="96" t="s">
        <v>261</v>
      </c>
      <c r="F205" s="96" t="s">
        <v>261</v>
      </c>
      <c r="G205" s="96" t="s">
        <v>261</v>
      </c>
      <c r="H205" s="96" t="s">
        <v>261</v>
      </c>
      <c r="I205" s="96" t="s">
        <v>261</v>
      </c>
      <c r="J205" s="96" t="s">
        <v>261</v>
      </c>
      <c r="K205" s="96" t="s">
        <v>261</v>
      </c>
      <c r="L205" s="96" t="s">
        <v>261</v>
      </c>
    </row>
    <row r="206" spans="1:16" x14ac:dyDescent="0.25">
      <c r="A206" s="96" t="s">
        <v>261</v>
      </c>
      <c r="B206" s="96" t="s">
        <v>15</v>
      </c>
      <c r="C206" s="96" t="s">
        <v>261</v>
      </c>
      <c r="D206" s="96" t="s">
        <v>261</v>
      </c>
      <c r="E206" s="96" t="s">
        <v>261</v>
      </c>
      <c r="F206" s="96" t="s">
        <v>261</v>
      </c>
      <c r="G206" s="96" t="s">
        <v>261</v>
      </c>
      <c r="H206" s="96" t="s">
        <v>261</v>
      </c>
      <c r="I206" s="96" t="s">
        <v>261</v>
      </c>
      <c r="J206" s="96" t="s">
        <v>261</v>
      </c>
      <c r="K206" s="96" t="s">
        <v>261</v>
      </c>
      <c r="L206" s="96" t="s">
        <v>261</v>
      </c>
    </row>
    <row r="208" spans="1:16" x14ac:dyDescent="0.25">
      <c r="A208" s="141" t="s">
        <v>104</v>
      </c>
      <c r="B208" s="141"/>
      <c r="C208" s="141"/>
      <c r="D208" s="141"/>
      <c r="E208" s="141"/>
      <c r="F208" s="141"/>
      <c r="G208" s="141"/>
      <c r="H208" s="141"/>
      <c r="I208" s="141"/>
    </row>
    <row r="209" spans="1:16" x14ac:dyDescent="0.25">
      <c r="A209" s="123"/>
    </row>
    <row r="210" spans="1:16" x14ac:dyDescent="0.25">
      <c r="I210" s="111" t="s">
        <v>5</v>
      </c>
    </row>
    <row r="211" spans="1:16" ht="21.75" customHeight="1" x14ac:dyDescent="0.25">
      <c r="A211" s="147" t="s">
        <v>62</v>
      </c>
      <c r="B211" s="147" t="s">
        <v>34</v>
      </c>
      <c r="C211" s="147" t="s">
        <v>35</v>
      </c>
      <c r="D211" s="147" t="s">
        <v>85</v>
      </c>
      <c r="E211" s="147"/>
      <c r="F211" s="147"/>
      <c r="G211" s="147" t="s">
        <v>92</v>
      </c>
      <c r="H211" s="147"/>
      <c r="I211" s="147"/>
    </row>
    <row r="212" spans="1:16" ht="33" customHeight="1" x14ac:dyDescent="0.25">
      <c r="A212" s="147"/>
      <c r="B212" s="147"/>
      <c r="C212" s="147"/>
      <c r="D212" s="96" t="s">
        <v>8</v>
      </c>
      <c r="E212" s="96" t="s">
        <v>9</v>
      </c>
      <c r="F212" s="96" t="s">
        <v>67</v>
      </c>
      <c r="G212" s="96" t="s">
        <v>8</v>
      </c>
      <c r="H212" s="96" t="s">
        <v>9</v>
      </c>
      <c r="I212" s="96" t="s">
        <v>55</v>
      </c>
    </row>
    <row r="213" spans="1:16" x14ac:dyDescent="0.25">
      <c r="A213" s="96">
        <v>1</v>
      </c>
      <c r="B213" s="96">
        <v>2</v>
      </c>
      <c r="C213" s="96">
        <v>3</v>
      </c>
      <c r="D213" s="96">
        <v>4</v>
      </c>
      <c r="E213" s="96">
        <v>5</v>
      </c>
      <c r="F213" s="96">
        <v>6</v>
      </c>
      <c r="G213" s="96">
        <v>7</v>
      </c>
      <c r="H213" s="96">
        <v>8</v>
      </c>
      <c r="I213" s="96">
        <v>9</v>
      </c>
    </row>
    <row r="214" spans="1:16" x14ac:dyDescent="0.25">
      <c r="A214" s="96" t="s">
        <v>261</v>
      </c>
      <c r="B214" s="96" t="s">
        <v>261</v>
      </c>
      <c r="C214" s="96" t="s">
        <v>261</v>
      </c>
      <c r="D214" s="96" t="s">
        <v>261</v>
      </c>
      <c r="E214" s="96" t="s">
        <v>261</v>
      </c>
      <c r="F214" s="96" t="s">
        <v>261</v>
      </c>
      <c r="G214" s="96" t="s">
        <v>261</v>
      </c>
      <c r="H214" s="96" t="s">
        <v>261</v>
      </c>
      <c r="I214" s="96" t="s">
        <v>261</v>
      </c>
    </row>
    <row r="215" spans="1:16" x14ac:dyDescent="0.25">
      <c r="A215" s="96" t="s">
        <v>261</v>
      </c>
      <c r="B215" s="96" t="s">
        <v>15</v>
      </c>
      <c r="C215" s="96" t="s">
        <v>261</v>
      </c>
      <c r="D215" s="96" t="s">
        <v>261</v>
      </c>
      <c r="E215" s="96" t="s">
        <v>261</v>
      </c>
      <c r="F215" s="96" t="s">
        <v>261</v>
      </c>
      <c r="G215" s="96" t="s">
        <v>261</v>
      </c>
      <c r="H215" s="96" t="s">
        <v>261</v>
      </c>
      <c r="I215" s="96" t="s">
        <v>261</v>
      </c>
    </row>
    <row r="218" spans="1:16" x14ac:dyDescent="0.25">
      <c r="A218" s="141" t="s">
        <v>105</v>
      </c>
      <c r="B218" s="141"/>
      <c r="C218" s="141"/>
      <c r="D218" s="141"/>
      <c r="E218" s="141"/>
      <c r="F218" s="141"/>
      <c r="G218" s="141"/>
      <c r="H218" s="141"/>
      <c r="I218" s="141"/>
      <c r="J218" s="141"/>
      <c r="K218" s="141"/>
      <c r="L218" s="141"/>
      <c r="M218" s="141"/>
    </row>
    <row r="219" spans="1:16" x14ac:dyDescent="0.25">
      <c r="M219" s="100" t="s">
        <v>5</v>
      </c>
    </row>
    <row r="220" spans="1:16" ht="36" customHeight="1" x14ac:dyDescent="0.25">
      <c r="A220" s="152" t="s">
        <v>70</v>
      </c>
      <c r="B220" s="153"/>
      <c r="C220" s="156" t="s">
        <v>69</v>
      </c>
      <c r="D220" s="158" t="s">
        <v>36</v>
      </c>
      <c r="E220" s="143" t="s">
        <v>80</v>
      </c>
      <c r="F220" s="144"/>
      <c r="G220" s="143" t="s">
        <v>95</v>
      </c>
      <c r="H220" s="144"/>
      <c r="I220" s="143" t="s">
        <v>82</v>
      </c>
      <c r="J220" s="144"/>
      <c r="K220" s="143" t="s">
        <v>85</v>
      </c>
      <c r="L220" s="144"/>
      <c r="M220" s="147" t="s">
        <v>92</v>
      </c>
      <c r="N220" s="147"/>
      <c r="O220" s="101"/>
      <c r="P220" s="102"/>
    </row>
    <row r="221" spans="1:16" ht="137.25" customHeight="1" x14ac:dyDescent="0.25">
      <c r="A221" s="154"/>
      <c r="B221" s="155"/>
      <c r="C221" s="157"/>
      <c r="D221" s="159"/>
      <c r="E221" s="95" t="s">
        <v>38</v>
      </c>
      <c r="F221" s="95" t="s">
        <v>37</v>
      </c>
      <c r="G221" s="95" t="s">
        <v>38</v>
      </c>
      <c r="H221" s="95" t="s">
        <v>37</v>
      </c>
      <c r="I221" s="95" t="s">
        <v>38</v>
      </c>
      <c r="J221" s="95" t="s">
        <v>37</v>
      </c>
      <c r="K221" s="95" t="s">
        <v>38</v>
      </c>
      <c r="L221" s="95" t="s">
        <v>37</v>
      </c>
      <c r="M221" s="96" t="s">
        <v>38</v>
      </c>
      <c r="N221" s="95" t="s">
        <v>37</v>
      </c>
      <c r="O221" s="101"/>
      <c r="P221" s="102"/>
    </row>
    <row r="222" spans="1:16" x14ac:dyDescent="0.25">
      <c r="A222" s="164">
        <v>1</v>
      </c>
      <c r="B222" s="165"/>
      <c r="C222" s="93">
        <v>2</v>
      </c>
      <c r="D222" s="93">
        <v>3</v>
      </c>
      <c r="E222" s="96">
        <v>4</v>
      </c>
      <c r="F222" s="96">
        <v>5</v>
      </c>
      <c r="G222" s="96">
        <v>6</v>
      </c>
      <c r="H222" s="96">
        <v>7</v>
      </c>
      <c r="I222" s="96">
        <v>8</v>
      </c>
      <c r="J222" s="96">
        <v>9</v>
      </c>
      <c r="K222" s="96">
        <v>10</v>
      </c>
      <c r="L222" s="96">
        <v>11</v>
      </c>
      <c r="M222" s="96">
        <v>12</v>
      </c>
      <c r="N222" s="96">
        <v>13</v>
      </c>
      <c r="O222" s="101"/>
      <c r="P222" s="102"/>
    </row>
    <row r="223" spans="1:16" ht="47.25" customHeight="1" x14ac:dyDescent="0.25">
      <c r="A223" s="137" t="s">
        <v>178</v>
      </c>
      <c r="B223" s="138"/>
      <c r="C223" s="93" t="s">
        <v>300</v>
      </c>
      <c r="D223" s="103">
        <v>31014880</v>
      </c>
      <c r="E223" s="97">
        <v>2990925</v>
      </c>
      <c r="F223" s="98">
        <v>0.1</v>
      </c>
      <c r="G223" s="97">
        <v>2000000</v>
      </c>
      <c r="H223" s="98">
        <v>0.16</v>
      </c>
      <c r="I223" s="97">
        <v>1500000</v>
      </c>
      <c r="J223" s="98">
        <v>0.53</v>
      </c>
      <c r="K223" s="97">
        <v>3000000</v>
      </c>
      <c r="L223" s="98">
        <v>1</v>
      </c>
      <c r="M223" s="96" t="s">
        <v>261</v>
      </c>
      <c r="N223" s="96" t="s">
        <v>261</v>
      </c>
      <c r="O223" s="101"/>
      <c r="P223" s="102"/>
    </row>
    <row r="224" spans="1:16" ht="47.25" hidden="1" customHeight="1" x14ac:dyDescent="0.25">
      <c r="A224" s="137" t="s">
        <v>178</v>
      </c>
      <c r="B224" s="138"/>
      <c r="C224" s="93" t="s">
        <v>300</v>
      </c>
      <c r="D224" s="103">
        <v>31014880</v>
      </c>
      <c r="E224" s="97"/>
      <c r="F224" s="98"/>
      <c r="G224" s="97"/>
      <c r="H224" s="98"/>
      <c r="I224" s="97">
        <f>11350000-1500000</f>
        <v>9850000</v>
      </c>
      <c r="J224" s="98">
        <v>0.53</v>
      </c>
      <c r="K224" s="97">
        <f>11278640-3000000</f>
        <v>8278640</v>
      </c>
      <c r="L224" s="98">
        <v>1</v>
      </c>
      <c r="M224" s="96" t="s">
        <v>261</v>
      </c>
      <c r="N224" s="96" t="s">
        <v>261</v>
      </c>
      <c r="O224" s="101"/>
      <c r="P224" s="102"/>
    </row>
    <row r="225" spans="1:16" ht="45.75" customHeight="1" x14ac:dyDescent="0.25">
      <c r="A225" s="137" t="s">
        <v>180</v>
      </c>
      <c r="B225" s="138"/>
      <c r="C225" s="93" t="s">
        <v>301</v>
      </c>
      <c r="D225" s="103">
        <v>1940779</v>
      </c>
      <c r="E225" s="97">
        <v>1533614</v>
      </c>
      <c r="F225" s="98">
        <v>0.8</v>
      </c>
      <c r="G225" s="97">
        <v>360000</v>
      </c>
      <c r="H225" s="98">
        <v>1</v>
      </c>
      <c r="I225" s="96" t="s">
        <v>261</v>
      </c>
      <c r="J225" s="96" t="s">
        <v>261</v>
      </c>
      <c r="K225" s="96" t="s">
        <v>261</v>
      </c>
      <c r="L225" s="96" t="s">
        <v>261</v>
      </c>
      <c r="M225" s="96" t="s">
        <v>261</v>
      </c>
      <c r="N225" s="96" t="s">
        <v>261</v>
      </c>
      <c r="O225" s="101"/>
      <c r="P225" s="102"/>
    </row>
    <row r="226" spans="1:16" ht="53.25" customHeight="1" x14ac:dyDescent="0.25">
      <c r="A226" s="137" t="s">
        <v>181</v>
      </c>
      <c r="B226" s="138"/>
      <c r="C226" s="93" t="s">
        <v>302</v>
      </c>
      <c r="D226" s="103">
        <v>10500000</v>
      </c>
      <c r="E226" s="97">
        <v>86299</v>
      </c>
      <c r="F226" s="98">
        <v>0.01</v>
      </c>
      <c r="G226" s="96" t="s">
        <v>261</v>
      </c>
      <c r="H226" s="96" t="s">
        <v>261</v>
      </c>
      <c r="I226" s="97"/>
      <c r="J226" s="98"/>
      <c r="K226" s="97"/>
      <c r="L226" s="98"/>
      <c r="M226" s="97">
        <v>2113700</v>
      </c>
      <c r="N226" s="98">
        <v>1</v>
      </c>
      <c r="O226" s="101"/>
      <c r="P226" s="102"/>
    </row>
    <row r="227" spans="1:16" ht="53.25" hidden="1" customHeight="1" x14ac:dyDescent="0.25">
      <c r="A227" s="137" t="s">
        <v>181</v>
      </c>
      <c r="B227" s="138"/>
      <c r="C227" s="93" t="s">
        <v>302</v>
      </c>
      <c r="D227" s="103">
        <v>10500000</v>
      </c>
      <c r="E227" s="97"/>
      <c r="F227" s="98"/>
      <c r="G227" s="96"/>
      <c r="H227" s="96"/>
      <c r="I227" s="97">
        <v>3000000</v>
      </c>
      <c r="J227" s="98">
        <v>0.28999999999999998</v>
      </c>
      <c r="K227" s="97">
        <v>5300000</v>
      </c>
      <c r="L227" s="98">
        <v>0.79</v>
      </c>
      <c r="M227" s="97"/>
      <c r="N227" s="98"/>
      <c r="O227" s="101"/>
      <c r="P227" s="102"/>
    </row>
    <row r="228" spans="1:16" ht="45.75" customHeight="1" x14ac:dyDescent="0.25">
      <c r="A228" s="160" t="s">
        <v>182</v>
      </c>
      <c r="B228" s="161"/>
      <c r="C228" s="93" t="s">
        <v>214</v>
      </c>
      <c r="D228" s="103">
        <v>1349552</v>
      </c>
      <c r="E228" s="97">
        <v>83339</v>
      </c>
      <c r="F228" s="98">
        <v>0.06</v>
      </c>
      <c r="G228" s="96" t="s">
        <v>261</v>
      </c>
      <c r="H228" s="96" t="s">
        <v>261</v>
      </c>
      <c r="I228" s="97">
        <v>800000</v>
      </c>
      <c r="J228" s="98">
        <v>1</v>
      </c>
      <c r="K228" s="96" t="s">
        <v>261</v>
      </c>
      <c r="L228" s="96" t="s">
        <v>261</v>
      </c>
      <c r="M228" s="96" t="s">
        <v>261</v>
      </c>
      <c r="N228" s="96" t="s">
        <v>261</v>
      </c>
      <c r="O228" s="101"/>
      <c r="P228" s="102"/>
    </row>
    <row r="229" spans="1:16" ht="45.75" hidden="1" customHeight="1" x14ac:dyDescent="0.25">
      <c r="A229" s="160" t="s">
        <v>182</v>
      </c>
      <c r="B229" s="161"/>
      <c r="C229" s="93" t="s">
        <v>214</v>
      </c>
      <c r="D229" s="103">
        <v>1349552</v>
      </c>
      <c r="E229" s="97"/>
      <c r="F229" s="98"/>
      <c r="G229" s="96" t="s">
        <v>261</v>
      </c>
      <c r="H229" s="96" t="s">
        <v>261</v>
      </c>
      <c r="I229" s="97">
        <f>1266200-800000</f>
        <v>466200</v>
      </c>
      <c r="J229" s="98">
        <v>1</v>
      </c>
      <c r="K229" s="96" t="s">
        <v>261</v>
      </c>
      <c r="L229" s="96" t="s">
        <v>261</v>
      </c>
      <c r="M229" s="96" t="s">
        <v>261</v>
      </c>
      <c r="N229" s="96" t="s">
        <v>261</v>
      </c>
      <c r="O229" s="101"/>
      <c r="P229" s="102"/>
    </row>
    <row r="230" spans="1:16" ht="45.75" customHeight="1" x14ac:dyDescent="0.25">
      <c r="A230" s="137" t="s">
        <v>183</v>
      </c>
      <c r="B230" s="138"/>
      <c r="C230" s="93" t="s">
        <v>179</v>
      </c>
      <c r="D230" s="103">
        <v>42447443</v>
      </c>
      <c r="E230" s="97">
        <v>59049</v>
      </c>
      <c r="F230" s="98">
        <v>0.01</v>
      </c>
      <c r="G230" s="96" t="s">
        <v>261</v>
      </c>
      <c r="H230" s="96" t="s">
        <v>261</v>
      </c>
      <c r="I230" s="97"/>
      <c r="J230" s="98"/>
      <c r="K230" s="97"/>
      <c r="L230" s="98"/>
      <c r="M230" s="97">
        <v>5766610</v>
      </c>
      <c r="N230" s="98">
        <v>1</v>
      </c>
      <c r="O230" s="101"/>
      <c r="P230" s="102"/>
    </row>
    <row r="231" spans="1:16" ht="45.75" hidden="1" customHeight="1" x14ac:dyDescent="0.25">
      <c r="A231" s="137" t="s">
        <v>183</v>
      </c>
      <c r="B231" s="138"/>
      <c r="C231" s="93" t="s">
        <v>179</v>
      </c>
      <c r="D231" s="103">
        <v>42447443</v>
      </c>
      <c r="E231" s="97"/>
      <c r="F231" s="98"/>
      <c r="G231" s="96"/>
      <c r="H231" s="96"/>
      <c r="I231" s="97">
        <v>12100000</v>
      </c>
      <c r="J231" s="98">
        <v>0.28999999999999998</v>
      </c>
      <c r="K231" s="97">
        <v>12100000</v>
      </c>
      <c r="L231" s="98">
        <v>0.56999999999999995</v>
      </c>
      <c r="M231" s="97">
        <f>12027800-5766610</f>
        <v>6261190</v>
      </c>
      <c r="N231" s="98">
        <v>1</v>
      </c>
      <c r="O231" s="101"/>
      <c r="P231" s="102"/>
    </row>
    <row r="232" spans="1:16" ht="26.25" customHeight="1" x14ac:dyDescent="0.25">
      <c r="A232" s="137" t="s">
        <v>184</v>
      </c>
      <c r="B232" s="138"/>
      <c r="C232" s="93" t="s">
        <v>302</v>
      </c>
      <c r="D232" s="103">
        <v>9251188</v>
      </c>
      <c r="E232" s="97">
        <v>71670</v>
      </c>
      <c r="F232" s="98">
        <v>0.01</v>
      </c>
      <c r="G232" s="96" t="s">
        <v>261</v>
      </c>
      <c r="H232" s="96" t="s">
        <v>261</v>
      </c>
      <c r="I232" s="96">
        <v>3500000</v>
      </c>
      <c r="J232" s="113">
        <v>0.35</v>
      </c>
      <c r="K232" s="97"/>
      <c r="L232" s="98"/>
      <c r="M232" s="97"/>
      <c r="N232" s="98"/>
      <c r="O232" s="101"/>
      <c r="P232" s="102"/>
    </row>
    <row r="233" spans="1:16" ht="26.25" hidden="1" customHeight="1" x14ac:dyDescent="0.25">
      <c r="A233" s="137" t="s">
        <v>184</v>
      </c>
      <c r="B233" s="138"/>
      <c r="C233" s="93" t="s">
        <v>302</v>
      </c>
      <c r="D233" s="103">
        <v>9251188</v>
      </c>
      <c r="E233" s="97"/>
      <c r="F233" s="98"/>
      <c r="G233" s="96"/>
      <c r="H233" s="96"/>
      <c r="I233" s="96" t="s">
        <v>261</v>
      </c>
      <c r="J233" s="96" t="s">
        <v>261</v>
      </c>
      <c r="K233" s="97">
        <f>4406660-3500000</f>
        <v>906660</v>
      </c>
      <c r="L233" s="98">
        <v>0.5</v>
      </c>
      <c r="M233" s="97">
        <v>4406600</v>
      </c>
      <c r="N233" s="98">
        <v>1</v>
      </c>
      <c r="O233" s="101"/>
      <c r="P233" s="102"/>
    </row>
    <row r="234" spans="1:16" ht="33" customHeight="1" x14ac:dyDescent="0.25">
      <c r="A234" s="137" t="s">
        <v>185</v>
      </c>
      <c r="B234" s="138"/>
      <c r="C234" s="93" t="s">
        <v>214</v>
      </c>
      <c r="D234" s="103">
        <v>1750000</v>
      </c>
      <c r="E234" s="97">
        <v>34040</v>
      </c>
      <c r="F234" s="98">
        <v>0.02</v>
      </c>
      <c r="G234" s="97">
        <v>200000</v>
      </c>
      <c r="H234" s="98">
        <v>0.14000000000000001</v>
      </c>
      <c r="I234" s="97">
        <v>300000</v>
      </c>
      <c r="J234" s="98">
        <v>1</v>
      </c>
      <c r="K234" s="96" t="s">
        <v>261</v>
      </c>
      <c r="L234" s="96" t="s">
        <v>261</v>
      </c>
      <c r="M234" s="96" t="s">
        <v>261</v>
      </c>
      <c r="N234" s="96" t="s">
        <v>261</v>
      </c>
      <c r="O234" s="101"/>
      <c r="P234" s="102"/>
    </row>
    <row r="235" spans="1:16" ht="33" hidden="1" customHeight="1" x14ac:dyDescent="0.25">
      <c r="A235" s="137" t="s">
        <v>185</v>
      </c>
      <c r="B235" s="138"/>
      <c r="C235" s="93" t="s">
        <v>214</v>
      </c>
      <c r="D235" s="103">
        <v>1750000</v>
      </c>
      <c r="E235" s="97"/>
      <c r="F235" s="98"/>
      <c r="G235" s="97"/>
      <c r="H235" s="98"/>
      <c r="I235" s="97">
        <f>1481920-300000</f>
        <v>1181920</v>
      </c>
      <c r="J235" s="98">
        <v>1</v>
      </c>
      <c r="K235" s="96" t="s">
        <v>261</v>
      </c>
      <c r="L235" s="96" t="s">
        <v>261</v>
      </c>
      <c r="M235" s="96" t="s">
        <v>261</v>
      </c>
      <c r="N235" s="96" t="s">
        <v>261</v>
      </c>
      <c r="O235" s="101"/>
      <c r="P235" s="102"/>
    </row>
    <row r="236" spans="1:16" ht="33" customHeight="1" x14ac:dyDescent="0.25">
      <c r="A236" s="137" t="s">
        <v>186</v>
      </c>
      <c r="B236" s="138"/>
      <c r="C236" s="93" t="s">
        <v>250</v>
      </c>
      <c r="D236" s="103">
        <v>9036000</v>
      </c>
      <c r="E236" s="97">
        <v>21000</v>
      </c>
      <c r="F236" s="98">
        <v>0.01</v>
      </c>
      <c r="G236" s="97">
        <v>22000</v>
      </c>
      <c r="H236" s="98">
        <v>0.01</v>
      </c>
      <c r="I236" s="97"/>
      <c r="J236" s="98"/>
      <c r="K236" s="97"/>
      <c r="L236" s="98"/>
      <c r="M236" s="96"/>
      <c r="N236" s="96" t="s">
        <v>261</v>
      </c>
      <c r="O236" s="101"/>
      <c r="P236" s="102"/>
    </row>
    <row r="237" spans="1:16" ht="33" hidden="1" customHeight="1" x14ac:dyDescent="0.25">
      <c r="A237" s="137" t="s">
        <v>186</v>
      </c>
      <c r="B237" s="138"/>
      <c r="C237" s="93" t="s">
        <v>250</v>
      </c>
      <c r="D237" s="103">
        <v>9036000</v>
      </c>
      <c r="E237" s="97"/>
      <c r="F237" s="98"/>
      <c r="G237" s="97"/>
      <c r="H237" s="98"/>
      <c r="I237" s="97">
        <v>4493000</v>
      </c>
      <c r="J237" s="98">
        <v>0.5</v>
      </c>
      <c r="K237" s="97">
        <v>4500000</v>
      </c>
      <c r="L237" s="98">
        <v>1</v>
      </c>
      <c r="M237" s="96" t="s">
        <v>261</v>
      </c>
      <c r="N237" s="96" t="s">
        <v>261</v>
      </c>
      <c r="O237" s="101"/>
      <c r="P237" s="102"/>
    </row>
    <row r="238" spans="1:16" ht="33" customHeight="1" x14ac:dyDescent="0.25">
      <c r="A238" s="137" t="s">
        <v>187</v>
      </c>
      <c r="B238" s="138"/>
      <c r="C238" s="93" t="s">
        <v>214</v>
      </c>
      <c r="D238" s="103">
        <v>2663641</v>
      </c>
      <c r="E238" s="97">
        <v>45194</v>
      </c>
      <c r="F238" s="98">
        <v>0.02</v>
      </c>
      <c r="G238" s="96" t="s">
        <v>261</v>
      </c>
      <c r="H238" s="96" t="s">
        <v>261</v>
      </c>
      <c r="I238" s="97"/>
      <c r="J238" s="98"/>
      <c r="K238" s="96" t="s">
        <v>261</v>
      </c>
      <c r="L238" s="96" t="s">
        <v>261</v>
      </c>
      <c r="M238" s="96" t="s">
        <v>261</v>
      </c>
      <c r="N238" s="96" t="s">
        <v>261</v>
      </c>
      <c r="O238" s="101"/>
      <c r="P238" s="102"/>
    </row>
    <row r="239" spans="1:16" ht="33" hidden="1" customHeight="1" x14ac:dyDescent="0.25">
      <c r="A239" s="137" t="s">
        <v>187</v>
      </c>
      <c r="B239" s="138"/>
      <c r="C239" s="93" t="s">
        <v>214</v>
      </c>
      <c r="D239" s="103">
        <v>2663641</v>
      </c>
      <c r="E239" s="97"/>
      <c r="F239" s="98"/>
      <c r="G239" s="96"/>
      <c r="H239" s="96"/>
      <c r="I239" s="97">
        <v>2618400</v>
      </c>
      <c r="J239" s="98">
        <v>1</v>
      </c>
      <c r="K239" s="96" t="s">
        <v>261</v>
      </c>
      <c r="L239" s="96" t="s">
        <v>261</v>
      </c>
      <c r="M239" s="96" t="s">
        <v>261</v>
      </c>
      <c r="N239" s="96" t="s">
        <v>261</v>
      </c>
      <c r="O239" s="101"/>
      <c r="P239" s="102"/>
    </row>
    <row r="240" spans="1:16" ht="33" customHeight="1" x14ac:dyDescent="0.25">
      <c r="A240" s="137" t="s">
        <v>188</v>
      </c>
      <c r="B240" s="138"/>
      <c r="C240" s="93" t="s">
        <v>244</v>
      </c>
      <c r="D240" s="103">
        <v>2022200</v>
      </c>
      <c r="E240" s="97">
        <v>149407</v>
      </c>
      <c r="F240" s="98">
        <v>7.0000000000000007E-2</v>
      </c>
      <c r="G240" s="96" t="s">
        <v>261</v>
      </c>
      <c r="H240" s="96" t="s">
        <v>261</v>
      </c>
      <c r="I240" s="97"/>
      <c r="J240" s="98"/>
      <c r="K240" s="96" t="s">
        <v>261</v>
      </c>
      <c r="L240" s="96" t="s">
        <v>261</v>
      </c>
      <c r="M240" s="96" t="s">
        <v>261</v>
      </c>
      <c r="N240" s="96" t="s">
        <v>261</v>
      </c>
      <c r="O240" s="101"/>
      <c r="P240" s="102"/>
    </row>
    <row r="241" spans="1:16" ht="33" hidden="1" customHeight="1" x14ac:dyDescent="0.25">
      <c r="A241" s="137" t="s">
        <v>188</v>
      </c>
      <c r="B241" s="138"/>
      <c r="C241" s="93" t="s">
        <v>244</v>
      </c>
      <c r="D241" s="103">
        <v>2022200</v>
      </c>
      <c r="E241" s="97"/>
      <c r="F241" s="98"/>
      <c r="G241" s="96"/>
      <c r="H241" s="96"/>
      <c r="I241" s="97">
        <v>1350600</v>
      </c>
      <c r="J241" s="98">
        <v>1</v>
      </c>
      <c r="K241" s="96" t="s">
        <v>261</v>
      </c>
      <c r="L241" s="96" t="s">
        <v>261</v>
      </c>
      <c r="M241" s="96" t="s">
        <v>261</v>
      </c>
      <c r="N241" s="96" t="s">
        <v>261</v>
      </c>
      <c r="O241" s="101"/>
      <c r="P241" s="102"/>
    </row>
    <row r="242" spans="1:16" ht="33" customHeight="1" x14ac:dyDescent="0.25">
      <c r="A242" s="137" t="s">
        <v>189</v>
      </c>
      <c r="B242" s="138"/>
      <c r="C242" s="93" t="s">
        <v>257</v>
      </c>
      <c r="D242" s="103">
        <v>1112984</v>
      </c>
      <c r="E242" s="97">
        <v>149397</v>
      </c>
      <c r="F242" s="98">
        <v>1</v>
      </c>
      <c r="G242" s="96" t="s">
        <v>261</v>
      </c>
      <c r="H242" s="96" t="s">
        <v>261</v>
      </c>
      <c r="I242" s="96" t="s">
        <v>261</v>
      </c>
      <c r="J242" s="96" t="s">
        <v>261</v>
      </c>
      <c r="K242" s="96" t="s">
        <v>261</v>
      </c>
      <c r="L242" s="96" t="s">
        <v>261</v>
      </c>
      <c r="M242" s="96" t="s">
        <v>261</v>
      </c>
      <c r="N242" s="96" t="s">
        <v>261</v>
      </c>
      <c r="O242" s="101"/>
      <c r="P242" s="102"/>
    </row>
    <row r="243" spans="1:16" ht="63.75" customHeight="1" x14ac:dyDescent="0.25">
      <c r="A243" s="137" t="s">
        <v>190</v>
      </c>
      <c r="B243" s="138"/>
      <c r="C243" s="93" t="s">
        <v>303</v>
      </c>
      <c r="D243" s="103">
        <v>5030605</v>
      </c>
      <c r="E243" s="97">
        <v>1211982</v>
      </c>
      <c r="F243" s="98">
        <v>0.24</v>
      </c>
      <c r="G243" s="97">
        <v>45000</v>
      </c>
      <c r="H243" s="98">
        <v>1</v>
      </c>
      <c r="I243" s="96" t="s">
        <v>261</v>
      </c>
      <c r="J243" s="96" t="s">
        <v>261</v>
      </c>
      <c r="K243" s="96" t="s">
        <v>261</v>
      </c>
      <c r="L243" s="96" t="s">
        <v>261</v>
      </c>
      <c r="M243" s="96" t="s">
        <v>261</v>
      </c>
      <c r="N243" s="96" t="s">
        <v>261</v>
      </c>
      <c r="O243" s="101"/>
      <c r="P243" s="102"/>
    </row>
    <row r="244" spans="1:16" ht="34.5" customHeight="1" x14ac:dyDescent="0.25">
      <c r="A244" s="137" t="s">
        <v>325</v>
      </c>
      <c r="B244" s="138"/>
      <c r="C244" s="93" t="s">
        <v>257</v>
      </c>
      <c r="D244" s="103">
        <v>350000</v>
      </c>
      <c r="E244" s="97" t="s">
        <v>261</v>
      </c>
      <c r="F244" s="98" t="s">
        <v>261</v>
      </c>
      <c r="G244" s="96" t="s">
        <v>261</v>
      </c>
      <c r="H244" s="96" t="s">
        <v>261</v>
      </c>
      <c r="I244" s="114">
        <v>350000</v>
      </c>
      <c r="J244" s="113">
        <v>0.1</v>
      </c>
      <c r="K244" s="96" t="s">
        <v>261</v>
      </c>
      <c r="L244" s="96" t="s">
        <v>261</v>
      </c>
      <c r="M244" s="96" t="s">
        <v>261</v>
      </c>
      <c r="N244" s="96" t="s">
        <v>261</v>
      </c>
      <c r="O244" s="101"/>
      <c r="P244" s="102"/>
    </row>
    <row r="245" spans="1:16" ht="42.75" customHeight="1" x14ac:dyDescent="0.25">
      <c r="A245" s="137" t="s">
        <v>205</v>
      </c>
      <c r="B245" s="138"/>
      <c r="C245" s="93" t="s">
        <v>204</v>
      </c>
      <c r="D245" s="103">
        <v>5000000</v>
      </c>
      <c r="E245" s="96" t="s">
        <v>261</v>
      </c>
      <c r="F245" s="96" t="s">
        <v>261</v>
      </c>
      <c r="G245" s="96" t="s">
        <v>261</v>
      </c>
      <c r="H245" s="96" t="s">
        <v>261</v>
      </c>
      <c r="I245" s="97"/>
      <c r="J245" s="98"/>
      <c r="K245" s="97">
        <v>3582500</v>
      </c>
      <c r="L245" s="98">
        <v>1</v>
      </c>
      <c r="M245" s="96" t="s">
        <v>261</v>
      </c>
      <c r="N245" s="96" t="s">
        <v>261</v>
      </c>
      <c r="O245" s="101"/>
      <c r="P245" s="102"/>
    </row>
    <row r="246" spans="1:16" ht="42.75" hidden="1" customHeight="1" x14ac:dyDescent="0.25">
      <c r="A246" s="137" t="s">
        <v>205</v>
      </c>
      <c r="B246" s="138"/>
      <c r="C246" s="93" t="s">
        <v>204</v>
      </c>
      <c r="D246" s="103">
        <v>5000000</v>
      </c>
      <c r="E246" s="96" t="s">
        <v>261</v>
      </c>
      <c r="F246" s="96" t="s">
        <v>261</v>
      </c>
      <c r="G246" s="96" t="s">
        <v>261</v>
      </c>
      <c r="H246" s="96" t="s">
        <v>261</v>
      </c>
      <c r="I246" s="97">
        <v>500000</v>
      </c>
      <c r="J246" s="98">
        <v>0.1</v>
      </c>
      <c r="K246" s="97">
        <f>4500000-3582500</f>
        <v>917500</v>
      </c>
      <c r="L246" s="98">
        <v>1</v>
      </c>
      <c r="M246" s="96" t="s">
        <v>261</v>
      </c>
      <c r="N246" s="96" t="s">
        <v>261</v>
      </c>
      <c r="O246" s="101"/>
      <c r="P246" s="102"/>
    </row>
    <row r="247" spans="1:16" ht="42.75" customHeight="1" x14ac:dyDescent="0.25">
      <c r="A247" s="137" t="s">
        <v>207</v>
      </c>
      <c r="B247" s="138"/>
      <c r="C247" s="93" t="s">
        <v>208</v>
      </c>
      <c r="D247" s="103">
        <v>713400</v>
      </c>
      <c r="E247" s="96" t="s">
        <v>261</v>
      </c>
      <c r="F247" s="96" t="s">
        <v>261</v>
      </c>
      <c r="G247" s="97">
        <v>50000</v>
      </c>
      <c r="H247" s="98">
        <v>7.0000000000000007E-2</v>
      </c>
      <c r="I247" s="97"/>
      <c r="J247" s="98"/>
      <c r="K247" s="96" t="s">
        <v>261</v>
      </c>
      <c r="L247" s="96" t="s">
        <v>261</v>
      </c>
      <c r="M247" s="96" t="s">
        <v>261</v>
      </c>
      <c r="N247" s="96" t="s">
        <v>261</v>
      </c>
      <c r="O247" s="101"/>
      <c r="P247" s="102"/>
    </row>
    <row r="248" spans="1:16" ht="42.75" hidden="1" customHeight="1" x14ac:dyDescent="0.25">
      <c r="A248" s="137" t="s">
        <v>207</v>
      </c>
      <c r="B248" s="138"/>
      <c r="C248" s="93" t="s">
        <v>208</v>
      </c>
      <c r="D248" s="103">
        <v>713400</v>
      </c>
      <c r="E248" s="96" t="s">
        <v>261</v>
      </c>
      <c r="F248" s="96" t="s">
        <v>261</v>
      </c>
      <c r="G248" s="97">
        <v>50000</v>
      </c>
      <c r="H248" s="98">
        <v>7.0000000000000007E-2</v>
      </c>
      <c r="I248" s="97">
        <v>663400</v>
      </c>
      <c r="J248" s="98">
        <v>1</v>
      </c>
      <c r="K248" s="96" t="s">
        <v>261</v>
      </c>
      <c r="L248" s="96" t="s">
        <v>261</v>
      </c>
      <c r="M248" s="96" t="s">
        <v>261</v>
      </c>
      <c r="N248" s="96" t="s">
        <v>261</v>
      </c>
      <c r="O248" s="101"/>
      <c r="P248" s="102"/>
    </row>
    <row r="249" spans="1:16" ht="42.75" customHeight="1" x14ac:dyDescent="0.25">
      <c r="A249" s="137" t="s">
        <v>209</v>
      </c>
      <c r="B249" s="138"/>
      <c r="C249" s="93" t="s">
        <v>210</v>
      </c>
      <c r="D249" s="103">
        <v>12392100</v>
      </c>
      <c r="E249" s="96" t="s">
        <v>261</v>
      </c>
      <c r="F249" s="96" t="s">
        <v>261</v>
      </c>
      <c r="G249" s="96" t="s">
        <v>261</v>
      </c>
      <c r="H249" s="96" t="s">
        <v>261</v>
      </c>
      <c r="I249" s="97"/>
      <c r="J249" s="98"/>
      <c r="K249" s="97"/>
      <c r="L249" s="98"/>
      <c r="M249" s="97">
        <v>2108690</v>
      </c>
      <c r="N249" s="98">
        <v>1</v>
      </c>
      <c r="O249" s="101"/>
      <c r="P249" s="102"/>
    </row>
    <row r="250" spans="1:16" ht="42.75" hidden="1" customHeight="1" x14ac:dyDescent="0.25">
      <c r="A250" s="137" t="s">
        <v>209</v>
      </c>
      <c r="B250" s="138"/>
      <c r="C250" s="93" t="s">
        <v>210</v>
      </c>
      <c r="D250" s="103">
        <v>12392100</v>
      </c>
      <c r="E250" s="96" t="s">
        <v>261</v>
      </c>
      <c r="F250" s="96" t="s">
        <v>261</v>
      </c>
      <c r="G250" s="96" t="s">
        <v>261</v>
      </c>
      <c r="H250" s="96" t="s">
        <v>261</v>
      </c>
      <c r="I250" s="97">
        <v>4000000</v>
      </c>
      <c r="J250" s="98">
        <v>0.32</v>
      </c>
      <c r="K250" s="97">
        <v>6196000</v>
      </c>
      <c r="L250" s="98">
        <v>0.82</v>
      </c>
      <c r="M250" s="97"/>
      <c r="N250" s="98"/>
      <c r="O250" s="101"/>
      <c r="P250" s="102"/>
    </row>
    <row r="251" spans="1:16" ht="42.75" customHeight="1" x14ac:dyDescent="0.25">
      <c r="A251" s="137" t="s">
        <v>211</v>
      </c>
      <c r="B251" s="138"/>
      <c r="C251" s="93" t="s">
        <v>179</v>
      </c>
      <c r="D251" s="103">
        <v>25500000</v>
      </c>
      <c r="E251" s="96" t="s">
        <v>261</v>
      </c>
      <c r="F251" s="96" t="s">
        <v>261</v>
      </c>
      <c r="G251" s="97">
        <v>148000</v>
      </c>
      <c r="H251" s="98">
        <v>0.01</v>
      </c>
      <c r="I251" s="97"/>
      <c r="J251" s="98"/>
      <c r="K251" s="97"/>
      <c r="L251" s="98"/>
      <c r="M251" s="97">
        <v>2606000</v>
      </c>
      <c r="N251" s="98">
        <v>1</v>
      </c>
      <c r="O251" s="101"/>
      <c r="P251" s="102"/>
    </row>
    <row r="252" spans="1:16" ht="42.75" hidden="1" customHeight="1" x14ac:dyDescent="0.25">
      <c r="A252" s="137" t="s">
        <v>211</v>
      </c>
      <c r="B252" s="138"/>
      <c r="C252" s="93" t="s">
        <v>179</v>
      </c>
      <c r="D252" s="103">
        <v>25500000</v>
      </c>
      <c r="E252" s="96" t="s">
        <v>261</v>
      </c>
      <c r="F252" s="96" t="s">
        <v>261</v>
      </c>
      <c r="G252" s="97"/>
      <c r="H252" s="98"/>
      <c r="I252" s="97">
        <v>10000000</v>
      </c>
      <c r="J252" s="98">
        <v>0.4</v>
      </c>
      <c r="K252" s="97">
        <v>12676000</v>
      </c>
      <c r="L252" s="98">
        <v>0.89</v>
      </c>
      <c r="M252" s="97"/>
      <c r="N252" s="98"/>
      <c r="O252" s="101"/>
      <c r="P252" s="102"/>
    </row>
    <row r="253" spans="1:16" ht="42.75" hidden="1" customHeight="1" x14ac:dyDescent="0.25">
      <c r="A253" s="137" t="s">
        <v>213</v>
      </c>
      <c r="B253" s="138"/>
      <c r="C253" s="93">
        <v>2020</v>
      </c>
      <c r="D253" s="103">
        <v>700000</v>
      </c>
      <c r="E253" s="96" t="s">
        <v>261</v>
      </c>
      <c r="F253" s="96" t="s">
        <v>261</v>
      </c>
      <c r="G253" s="96" t="s">
        <v>261</v>
      </c>
      <c r="H253" s="96" t="s">
        <v>261</v>
      </c>
      <c r="I253" s="97">
        <v>700000</v>
      </c>
      <c r="J253" s="98">
        <v>1</v>
      </c>
      <c r="K253" s="96" t="s">
        <v>261</v>
      </c>
      <c r="L253" s="96" t="s">
        <v>261</v>
      </c>
      <c r="M253" s="96" t="s">
        <v>261</v>
      </c>
      <c r="N253" s="96" t="s">
        <v>261</v>
      </c>
      <c r="O253" s="101"/>
      <c r="P253" s="102"/>
    </row>
    <row r="254" spans="1:16" ht="42.75" hidden="1" customHeight="1" x14ac:dyDescent="0.25">
      <c r="A254" s="137" t="s">
        <v>215</v>
      </c>
      <c r="B254" s="138"/>
      <c r="C254" s="93">
        <v>2020</v>
      </c>
      <c r="D254" s="103">
        <v>1500000</v>
      </c>
      <c r="E254" s="96" t="s">
        <v>261</v>
      </c>
      <c r="F254" s="96" t="s">
        <v>261</v>
      </c>
      <c r="G254" s="96" t="s">
        <v>261</v>
      </c>
      <c r="H254" s="96" t="s">
        <v>261</v>
      </c>
      <c r="I254" s="97">
        <v>1500000</v>
      </c>
      <c r="J254" s="98">
        <v>1</v>
      </c>
      <c r="K254" s="96" t="s">
        <v>261</v>
      </c>
      <c r="L254" s="96" t="s">
        <v>261</v>
      </c>
      <c r="M254" s="96" t="s">
        <v>261</v>
      </c>
      <c r="N254" s="96" t="s">
        <v>261</v>
      </c>
      <c r="O254" s="101"/>
      <c r="P254" s="102"/>
    </row>
    <row r="255" spans="1:16" ht="42.75" hidden="1" customHeight="1" x14ac:dyDescent="0.25">
      <c r="A255" s="137" t="s">
        <v>216</v>
      </c>
      <c r="B255" s="138"/>
      <c r="C255" s="93" t="s">
        <v>226</v>
      </c>
      <c r="D255" s="103">
        <v>665123</v>
      </c>
      <c r="E255" s="96" t="s">
        <v>261</v>
      </c>
      <c r="F255" s="96" t="s">
        <v>261</v>
      </c>
      <c r="G255" s="96" t="s">
        <v>261</v>
      </c>
      <c r="H255" s="96" t="s">
        <v>261</v>
      </c>
      <c r="I255" s="97">
        <v>615100</v>
      </c>
      <c r="J255" s="98">
        <v>1</v>
      </c>
      <c r="K255" s="96" t="s">
        <v>261</v>
      </c>
      <c r="L255" s="96" t="s">
        <v>261</v>
      </c>
      <c r="M255" s="96" t="s">
        <v>261</v>
      </c>
      <c r="N255" s="96" t="s">
        <v>261</v>
      </c>
      <c r="O255" s="101"/>
      <c r="P255" s="102"/>
    </row>
    <row r="256" spans="1:16" ht="42.75" hidden="1" customHeight="1" x14ac:dyDescent="0.25">
      <c r="A256" s="137" t="s">
        <v>217</v>
      </c>
      <c r="B256" s="138"/>
      <c r="C256" s="93">
        <v>2020</v>
      </c>
      <c r="D256" s="103">
        <v>1500000</v>
      </c>
      <c r="E256" s="96" t="s">
        <v>261</v>
      </c>
      <c r="F256" s="96" t="s">
        <v>261</v>
      </c>
      <c r="G256" s="96" t="s">
        <v>261</v>
      </c>
      <c r="H256" s="96" t="s">
        <v>261</v>
      </c>
      <c r="I256" s="97">
        <v>1500000</v>
      </c>
      <c r="J256" s="98">
        <v>1</v>
      </c>
      <c r="K256" s="96" t="s">
        <v>261</v>
      </c>
      <c r="L256" s="96" t="s">
        <v>261</v>
      </c>
      <c r="M256" s="96" t="s">
        <v>261</v>
      </c>
      <c r="N256" s="96" t="s">
        <v>261</v>
      </c>
      <c r="O256" s="101"/>
      <c r="P256" s="102"/>
    </row>
    <row r="257" spans="1:16" ht="42.75" customHeight="1" x14ac:dyDescent="0.25">
      <c r="A257" s="137" t="s">
        <v>218</v>
      </c>
      <c r="B257" s="138"/>
      <c r="C257" s="93">
        <v>2021</v>
      </c>
      <c r="D257" s="103">
        <v>700000</v>
      </c>
      <c r="E257" s="96" t="s">
        <v>261</v>
      </c>
      <c r="F257" s="96" t="s">
        <v>261</v>
      </c>
      <c r="G257" s="96" t="s">
        <v>261</v>
      </c>
      <c r="H257" s="96" t="s">
        <v>261</v>
      </c>
      <c r="I257" s="96" t="s">
        <v>261</v>
      </c>
      <c r="J257" s="96" t="s">
        <v>261</v>
      </c>
      <c r="K257" s="97">
        <v>700000</v>
      </c>
      <c r="L257" s="98">
        <v>1</v>
      </c>
      <c r="M257" s="96" t="s">
        <v>261</v>
      </c>
      <c r="N257" s="96" t="s">
        <v>261</v>
      </c>
      <c r="O257" s="101"/>
      <c r="P257" s="102"/>
    </row>
    <row r="258" spans="1:16" ht="42.75" hidden="1" customHeight="1" x14ac:dyDescent="0.25">
      <c r="A258" s="137" t="s">
        <v>219</v>
      </c>
      <c r="B258" s="138"/>
      <c r="C258" s="93" t="s">
        <v>204</v>
      </c>
      <c r="D258" s="103">
        <v>1500000</v>
      </c>
      <c r="E258" s="96" t="s">
        <v>261</v>
      </c>
      <c r="F258" s="96" t="s">
        <v>261</v>
      </c>
      <c r="G258" s="96" t="s">
        <v>261</v>
      </c>
      <c r="H258" s="96" t="s">
        <v>261</v>
      </c>
      <c r="I258" s="97">
        <v>750000</v>
      </c>
      <c r="J258" s="98">
        <v>0.5</v>
      </c>
      <c r="K258" s="97">
        <v>750000</v>
      </c>
      <c r="L258" s="98">
        <v>1</v>
      </c>
      <c r="M258" s="96" t="s">
        <v>261</v>
      </c>
      <c r="N258" s="96" t="s">
        <v>261</v>
      </c>
      <c r="O258" s="101"/>
      <c r="P258" s="102"/>
    </row>
    <row r="259" spans="1:16" ht="42.75" hidden="1" customHeight="1" x14ac:dyDescent="0.25">
      <c r="A259" s="137" t="s">
        <v>220</v>
      </c>
      <c r="B259" s="138"/>
      <c r="C259" s="93" t="s">
        <v>226</v>
      </c>
      <c r="D259" s="103">
        <v>792680</v>
      </c>
      <c r="E259" s="96" t="s">
        <v>261</v>
      </c>
      <c r="F259" s="96" t="s">
        <v>261</v>
      </c>
      <c r="G259" s="96" t="s">
        <v>261</v>
      </c>
      <c r="H259" s="96" t="s">
        <v>261</v>
      </c>
      <c r="I259" s="97">
        <v>743200</v>
      </c>
      <c r="J259" s="98">
        <v>1</v>
      </c>
      <c r="K259" s="96" t="s">
        <v>261</v>
      </c>
      <c r="L259" s="96" t="s">
        <v>261</v>
      </c>
      <c r="M259" s="96" t="s">
        <v>261</v>
      </c>
      <c r="N259" s="96" t="s">
        <v>261</v>
      </c>
      <c r="O259" s="101"/>
      <c r="P259" s="102"/>
    </row>
    <row r="260" spans="1:16" ht="42.75" hidden="1" customHeight="1" x14ac:dyDescent="0.25">
      <c r="A260" s="137" t="s">
        <v>221</v>
      </c>
      <c r="B260" s="138"/>
      <c r="C260" s="93" t="s">
        <v>204</v>
      </c>
      <c r="D260" s="103">
        <v>1500000</v>
      </c>
      <c r="E260" s="96" t="s">
        <v>261</v>
      </c>
      <c r="F260" s="96" t="s">
        <v>261</v>
      </c>
      <c r="G260" s="96" t="s">
        <v>261</v>
      </c>
      <c r="H260" s="96" t="s">
        <v>261</v>
      </c>
      <c r="I260" s="97">
        <v>750000</v>
      </c>
      <c r="J260" s="98">
        <v>0.5</v>
      </c>
      <c r="K260" s="97">
        <v>750000</v>
      </c>
      <c r="L260" s="98">
        <v>1</v>
      </c>
      <c r="M260" s="96" t="s">
        <v>261</v>
      </c>
      <c r="N260" s="96" t="s">
        <v>261</v>
      </c>
      <c r="O260" s="101"/>
      <c r="P260" s="102"/>
    </row>
    <row r="261" spans="1:16" ht="42.75" customHeight="1" x14ac:dyDescent="0.25">
      <c r="A261" s="137" t="s">
        <v>222</v>
      </c>
      <c r="B261" s="138"/>
      <c r="C261" s="93" t="s">
        <v>223</v>
      </c>
      <c r="D261" s="103">
        <v>618000000</v>
      </c>
      <c r="E261" s="96" t="s">
        <v>261</v>
      </c>
      <c r="F261" s="96" t="s">
        <v>261</v>
      </c>
      <c r="G261" s="97">
        <v>329000</v>
      </c>
      <c r="H261" s="98">
        <v>0.01</v>
      </c>
      <c r="I261" s="97"/>
      <c r="J261" s="98"/>
      <c r="K261" s="97"/>
      <c r="L261" s="98"/>
      <c r="M261" s="97"/>
      <c r="N261" s="98"/>
      <c r="O261" s="101"/>
      <c r="P261" s="102"/>
    </row>
    <row r="262" spans="1:16" ht="42.75" hidden="1" customHeight="1" x14ac:dyDescent="0.25">
      <c r="A262" s="137" t="s">
        <v>222</v>
      </c>
      <c r="B262" s="138"/>
      <c r="C262" s="93" t="s">
        <v>223</v>
      </c>
      <c r="D262" s="103">
        <v>618000000</v>
      </c>
      <c r="E262" s="96" t="s">
        <v>261</v>
      </c>
      <c r="F262" s="96" t="s">
        <v>261</v>
      </c>
      <c r="G262" s="97">
        <v>329000</v>
      </c>
      <c r="H262" s="98">
        <v>0.01</v>
      </c>
      <c r="I262" s="97">
        <v>121236345</v>
      </c>
      <c r="J262" s="98">
        <v>0.2</v>
      </c>
      <c r="K262" s="97">
        <v>121860215</v>
      </c>
      <c r="L262" s="98">
        <v>0.4</v>
      </c>
      <c r="M262" s="97">
        <v>127768387</v>
      </c>
      <c r="N262" s="98">
        <v>1</v>
      </c>
      <c r="O262" s="101"/>
      <c r="P262" s="102"/>
    </row>
    <row r="263" spans="1:16" ht="42.75" hidden="1" customHeight="1" x14ac:dyDescent="0.25">
      <c r="A263" s="137" t="s">
        <v>224</v>
      </c>
      <c r="B263" s="138"/>
      <c r="C263" s="93" t="s">
        <v>226</v>
      </c>
      <c r="D263" s="103">
        <v>2200000</v>
      </c>
      <c r="E263" s="96" t="s">
        <v>261</v>
      </c>
      <c r="F263" s="96" t="s">
        <v>261</v>
      </c>
      <c r="G263" s="96" t="s">
        <v>261</v>
      </c>
      <c r="H263" s="96" t="s">
        <v>261</v>
      </c>
      <c r="I263" s="97">
        <v>2200000</v>
      </c>
      <c r="J263" s="98">
        <v>1</v>
      </c>
      <c r="K263" s="96" t="s">
        <v>261</v>
      </c>
      <c r="L263" s="96" t="s">
        <v>261</v>
      </c>
      <c r="M263" s="96" t="s">
        <v>261</v>
      </c>
      <c r="N263" s="96" t="s">
        <v>261</v>
      </c>
      <c r="O263" s="101"/>
      <c r="P263" s="102"/>
    </row>
    <row r="264" spans="1:16" ht="42.75" hidden="1" customHeight="1" x14ac:dyDescent="0.25">
      <c r="A264" s="137" t="s">
        <v>225</v>
      </c>
      <c r="B264" s="138"/>
      <c r="C264" s="93" t="s">
        <v>226</v>
      </c>
      <c r="D264" s="103">
        <v>1500000</v>
      </c>
      <c r="E264" s="96" t="s">
        <v>261</v>
      </c>
      <c r="F264" s="96" t="s">
        <v>261</v>
      </c>
      <c r="G264" s="96" t="s">
        <v>261</v>
      </c>
      <c r="H264" s="96" t="s">
        <v>261</v>
      </c>
      <c r="I264" s="97">
        <v>850000</v>
      </c>
      <c r="J264" s="98">
        <v>1</v>
      </c>
      <c r="K264" s="96" t="s">
        <v>261</v>
      </c>
      <c r="L264" s="96" t="s">
        <v>261</v>
      </c>
      <c r="M264" s="96" t="s">
        <v>261</v>
      </c>
      <c r="N264" s="96" t="s">
        <v>261</v>
      </c>
      <c r="O264" s="101"/>
      <c r="P264" s="102"/>
    </row>
    <row r="265" spans="1:16" ht="42.75" hidden="1" customHeight="1" x14ac:dyDescent="0.25">
      <c r="A265" s="137" t="s">
        <v>227</v>
      </c>
      <c r="B265" s="138"/>
      <c r="C265" s="93" t="s">
        <v>226</v>
      </c>
      <c r="D265" s="103">
        <v>2500000</v>
      </c>
      <c r="E265" s="96" t="s">
        <v>261</v>
      </c>
      <c r="F265" s="96" t="s">
        <v>261</v>
      </c>
      <c r="G265" s="96" t="s">
        <v>261</v>
      </c>
      <c r="H265" s="96" t="s">
        <v>261</v>
      </c>
      <c r="I265" s="97">
        <v>2470000</v>
      </c>
      <c r="J265" s="98">
        <v>1</v>
      </c>
      <c r="K265" s="96" t="s">
        <v>261</v>
      </c>
      <c r="L265" s="96" t="s">
        <v>261</v>
      </c>
      <c r="M265" s="96" t="s">
        <v>261</v>
      </c>
      <c r="N265" s="96" t="s">
        <v>261</v>
      </c>
      <c r="O265" s="101"/>
      <c r="P265" s="102"/>
    </row>
    <row r="266" spans="1:16" ht="42.75" hidden="1" customHeight="1" x14ac:dyDescent="0.25">
      <c r="A266" s="137" t="s">
        <v>228</v>
      </c>
      <c r="B266" s="138"/>
      <c r="C266" s="93" t="s">
        <v>226</v>
      </c>
      <c r="D266" s="103">
        <v>2500000</v>
      </c>
      <c r="E266" s="96" t="s">
        <v>261</v>
      </c>
      <c r="F266" s="96" t="s">
        <v>261</v>
      </c>
      <c r="G266" s="96" t="s">
        <v>261</v>
      </c>
      <c r="H266" s="96" t="s">
        <v>261</v>
      </c>
      <c r="I266" s="97">
        <v>2470000</v>
      </c>
      <c r="J266" s="98">
        <v>1</v>
      </c>
      <c r="K266" s="96" t="s">
        <v>261</v>
      </c>
      <c r="L266" s="96" t="s">
        <v>261</v>
      </c>
      <c r="M266" s="96" t="s">
        <v>261</v>
      </c>
      <c r="N266" s="96" t="s">
        <v>261</v>
      </c>
      <c r="O266" s="101"/>
      <c r="P266" s="102"/>
    </row>
    <row r="267" spans="1:16" ht="42.75" hidden="1" customHeight="1" x14ac:dyDescent="0.25">
      <c r="A267" s="137" t="s">
        <v>229</v>
      </c>
      <c r="B267" s="138"/>
      <c r="C267" s="93" t="s">
        <v>226</v>
      </c>
      <c r="D267" s="103">
        <v>1276400</v>
      </c>
      <c r="E267" s="96" t="s">
        <v>261</v>
      </c>
      <c r="F267" s="96" t="s">
        <v>261</v>
      </c>
      <c r="G267" s="96" t="s">
        <v>261</v>
      </c>
      <c r="H267" s="96" t="s">
        <v>261</v>
      </c>
      <c r="I267" s="97">
        <v>1253800</v>
      </c>
      <c r="J267" s="98">
        <v>1</v>
      </c>
      <c r="K267" s="96" t="s">
        <v>261</v>
      </c>
      <c r="L267" s="96" t="s">
        <v>261</v>
      </c>
      <c r="M267" s="96" t="s">
        <v>261</v>
      </c>
      <c r="N267" s="96" t="s">
        <v>261</v>
      </c>
      <c r="O267" s="101"/>
      <c r="P267" s="102"/>
    </row>
    <row r="268" spans="1:16" ht="42.75" hidden="1" customHeight="1" x14ac:dyDescent="0.25">
      <c r="A268" s="137" t="s">
        <v>230</v>
      </c>
      <c r="B268" s="138"/>
      <c r="C268" s="93" t="s">
        <v>226</v>
      </c>
      <c r="D268" s="103">
        <v>1491000</v>
      </c>
      <c r="E268" s="96" t="s">
        <v>261</v>
      </c>
      <c r="F268" s="96" t="s">
        <v>261</v>
      </c>
      <c r="G268" s="96" t="s">
        <v>261</v>
      </c>
      <c r="H268" s="96" t="s">
        <v>261</v>
      </c>
      <c r="I268" s="97">
        <v>1468400</v>
      </c>
      <c r="J268" s="98">
        <v>1</v>
      </c>
      <c r="K268" s="96" t="s">
        <v>261</v>
      </c>
      <c r="L268" s="96" t="s">
        <v>261</v>
      </c>
      <c r="M268" s="96" t="s">
        <v>261</v>
      </c>
      <c r="N268" s="96" t="s">
        <v>261</v>
      </c>
      <c r="O268" s="101"/>
      <c r="P268" s="102"/>
    </row>
    <row r="269" spans="1:16" ht="42.75" hidden="1" customHeight="1" x14ac:dyDescent="0.25">
      <c r="A269" s="137" t="s">
        <v>231</v>
      </c>
      <c r="B269" s="138"/>
      <c r="C269" s="93" t="s">
        <v>226</v>
      </c>
      <c r="D269" s="103">
        <v>1498500</v>
      </c>
      <c r="E269" s="96" t="s">
        <v>261</v>
      </c>
      <c r="F269" s="96" t="s">
        <v>261</v>
      </c>
      <c r="G269" s="96" t="s">
        <v>261</v>
      </c>
      <c r="H269" s="96" t="s">
        <v>261</v>
      </c>
      <c r="I269" s="97">
        <v>1475900</v>
      </c>
      <c r="J269" s="98">
        <v>1</v>
      </c>
      <c r="K269" s="96" t="s">
        <v>261</v>
      </c>
      <c r="L269" s="96" t="s">
        <v>261</v>
      </c>
      <c r="M269" s="96" t="s">
        <v>261</v>
      </c>
      <c r="N269" s="96" t="s">
        <v>261</v>
      </c>
      <c r="O269" s="101"/>
      <c r="P269" s="102"/>
    </row>
    <row r="270" spans="1:16" ht="42.75" hidden="1" customHeight="1" x14ac:dyDescent="0.25">
      <c r="A270" s="137" t="s">
        <v>232</v>
      </c>
      <c r="B270" s="138"/>
      <c r="C270" s="93" t="s">
        <v>226</v>
      </c>
      <c r="D270" s="103">
        <v>1498600</v>
      </c>
      <c r="E270" s="96" t="s">
        <v>261</v>
      </c>
      <c r="F270" s="96" t="s">
        <v>261</v>
      </c>
      <c r="G270" s="96" t="s">
        <v>261</v>
      </c>
      <c r="H270" s="96" t="s">
        <v>261</v>
      </c>
      <c r="I270" s="97">
        <v>1476000</v>
      </c>
      <c r="J270" s="98">
        <v>1</v>
      </c>
      <c r="K270" s="96" t="s">
        <v>261</v>
      </c>
      <c r="L270" s="96" t="s">
        <v>261</v>
      </c>
      <c r="M270" s="96" t="s">
        <v>261</v>
      </c>
      <c r="N270" s="96" t="s">
        <v>261</v>
      </c>
      <c r="O270" s="101"/>
      <c r="P270" s="102"/>
    </row>
    <row r="271" spans="1:16" ht="42.75" hidden="1" customHeight="1" x14ac:dyDescent="0.25">
      <c r="A271" s="137" t="s">
        <v>233</v>
      </c>
      <c r="B271" s="138"/>
      <c r="C271" s="93" t="s">
        <v>226</v>
      </c>
      <c r="D271" s="103">
        <v>1191400</v>
      </c>
      <c r="E271" s="96" t="s">
        <v>261</v>
      </c>
      <c r="F271" s="96" t="s">
        <v>261</v>
      </c>
      <c r="G271" s="96" t="s">
        <v>261</v>
      </c>
      <c r="H271" s="96" t="s">
        <v>261</v>
      </c>
      <c r="I271" s="97">
        <v>1168800</v>
      </c>
      <c r="J271" s="98">
        <v>1</v>
      </c>
      <c r="K271" s="96" t="s">
        <v>261</v>
      </c>
      <c r="L271" s="96" t="s">
        <v>261</v>
      </c>
      <c r="M271" s="96" t="s">
        <v>261</v>
      </c>
      <c r="N271" s="96" t="s">
        <v>261</v>
      </c>
      <c r="O271" s="101"/>
      <c r="P271" s="102"/>
    </row>
    <row r="272" spans="1:16" ht="42.75" hidden="1" customHeight="1" x14ac:dyDescent="0.25">
      <c r="A272" s="137" t="s">
        <v>234</v>
      </c>
      <c r="B272" s="138"/>
      <c r="C272" s="93" t="s">
        <v>226</v>
      </c>
      <c r="D272" s="103">
        <v>874400</v>
      </c>
      <c r="E272" s="96" t="s">
        <v>261</v>
      </c>
      <c r="F272" s="96" t="s">
        <v>261</v>
      </c>
      <c r="G272" s="96" t="s">
        <v>261</v>
      </c>
      <c r="H272" s="96" t="s">
        <v>261</v>
      </c>
      <c r="I272" s="97">
        <v>858300</v>
      </c>
      <c r="J272" s="98">
        <v>1</v>
      </c>
      <c r="K272" s="96" t="s">
        <v>261</v>
      </c>
      <c r="L272" s="96" t="s">
        <v>261</v>
      </c>
      <c r="M272" s="96" t="s">
        <v>261</v>
      </c>
      <c r="N272" s="96" t="s">
        <v>261</v>
      </c>
      <c r="O272" s="101"/>
      <c r="P272" s="102"/>
    </row>
    <row r="273" spans="1:16" ht="42.75" hidden="1" customHeight="1" x14ac:dyDescent="0.25">
      <c r="A273" s="137" t="s">
        <v>235</v>
      </c>
      <c r="B273" s="138"/>
      <c r="C273" s="93" t="s">
        <v>226</v>
      </c>
      <c r="D273" s="103">
        <v>1495000</v>
      </c>
      <c r="E273" s="96" t="s">
        <v>261</v>
      </c>
      <c r="F273" s="96" t="s">
        <v>261</v>
      </c>
      <c r="G273" s="96" t="s">
        <v>261</v>
      </c>
      <c r="H273" s="96" t="s">
        <v>261</v>
      </c>
      <c r="I273" s="97">
        <v>1472400</v>
      </c>
      <c r="J273" s="98">
        <v>1</v>
      </c>
      <c r="K273" s="96" t="s">
        <v>261</v>
      </c>
      <c r="L273" s="96" t="s">
        <v>261</v>
      </c>
      <c r="M273" s="96" t="s">
        <v>261</v>
      </c>
      <c r="N273" s="96" t="s">
        <v>261</v>
      </c>
      <c r="O273" s="101"/>
      <c r="P273" s="102"/>
    </row>
    <row r="274" spans="1:16" ht="42.75" hidden="1" customHeight="1" x14ac:dyDescent="0.25">
      <c r="A274" s="137" t="s">
        <v>236</v>
      </c>
      <c r="B274" s="138"/>
      <c r="C274" s="93" t="s">
        <v>226</v>
      </c>
      <c r="D274" s="103">
        <v>553800</v>
      </c>
      <c r="E274" s="96" t="s">
        <v>261</v>
      </c>
      <c r="F274" s="96" t="s">
        <v>261</v>
      </c>
      <c r="G274" s="96" t="s">
        <v>261</v>
      </c>
      <c r="H274" s="96" t="s">
        <v>261</v>
      </c>
      <c r="I274" s="97">
        <v>531200</v>
      </c>
      <c r="J274" s="98">
        <v>1</v>
      </c>
      <c r="K274" s="96" t="s">
        <v>261</v>
      </c>
      <c r="L274" s="96" t="s">
        <v>261</v>
      </c>
      <c r="M274" s="96" t="s">
        <v>261</v>
      </c>
      <c r="N274" s="96" t="s">
        <v>261</v>
      </c>
      <c r="O274" s="101"/>
      <c r="P274" s="102"/>
    </row>
    <row r="275" spans="1:16" ht="42.75" hidden="1" customHeight="1" x14ac:dyDescent="0.25">
      <c r="A275" s="137" t="s">
        <v>237</v>
      </c>
      <c r="B275" s="138"/>
      <c r="C275" s="93" t="s">
        <v>226</v>
      </c>
      <c r="D275" s="103">
        <v>1257400</v>
      </c>
      <c r="E275" s="96" t="s">
        <v>261</v>
      </c>
      <c r="F275" s="96" t="s">
        <v>261</v>
      </c>
      <c r="G275" s="96" t="s">
        <v>261</v>
      </c>
      <c r="H275" s="96" t="s">
        <v>261</v>
      </c>
      <c r="I275" s="97">
        <v>1234800</v>
      </c>
      <c r="J275" s="98">
        <v>1</v>
      </c>
      <c r="K275" s="96" t="s">
        <v>261</v>
      </c>
      <c r="L275" s="96" t="s">
        <v>261</v>
      </c>
      <c r="M275" s="96" t="s">
        <v>261</v>
      </c>
      <c r="N275" s="96" t="s">
        <v>261</v>
      </c>
      <c r="O275" s="101"/>
      <c r="P275" s="102"/>
    </row>
    <row r="276" spans="1:16" ht="71.25" customHeight="1" x14ac:dyDescent="0.25">
      <c r="A276" s="137" t="s">
        <v>304</v>
      </c>
      <c r="B276" s="138"/>
      <c r="C276" s="93">
        <v>2021</v>
      </c>
      <c r="D276" s="103">
        <v>794400</v>
      </c>
      <c r="E276" s="96" t="s">
        <v>261</v>
      </c>
      <c r="F276" s="96" t="s">
        <v>261</v>
      </c>
      <c r="G276" s="96" t="s">
        <v>261</v>
      </c>
      <c r="H276" s="96" t="s">
        <v>261</v>
      </c>
      <c r="I276" s="97">
        <v>200000</v>
      </c>
      <c r="J276" s="98">
        <v>1</v>
      </c>
      <c r="K276" s="97" t="s">
        <v>261</v>
      </c>
      <c r="L276" s="98" t="s">
        <v>261</v>
      </c>
      <c r="M276" s="96" t="s">
        <v>261</v>
      </c>
      <c r="N276" s="96" t="s">
        <v>261</v>
      </c>
      <c r="O276" s="101"/>
      <c r="P276" s="102"/>
    </row>
    <row r="277" spans="1:16" ht="71.25" hidden="1" customHeight="1" x14ac:dyDescent="0.25">
      <c r="A277" s="137" t="s">
        <v>304</v>
      </c>
      <c r="B277" s="138"/>
      <c r="C277" s="93">
        <v>2021</v>
      </c>
      <c r="D277" s="103">
        <v>794400</v>
      </c>
      <c r="E277" s="96" t="s">
        <v>261</v>
      </c>
      <c r="F277" s="96" t="s">
        <v>261</v>
      </c>
      <c r="G277" s="96" t="s">
        <v>261</v>
      </c>
      <c r="H277" s="96" t="s">
        <v>261</v>
      </c>
      <c r="I277" s="96" t="s">
        <v>261</v>
      </c>
      <c r="J277" s="96" t="s">
        <v>261</v>
      </c>
      <c r="K277" s="97">
        <f>794400-200000</f>
        <v>594400</v>
      </c>
      <c r="L277" s="98">
        <v>1</v>
      </c>
      <c r="M277" s="96" t="s">
        <v>261</v>
      </c>
      <c r="N277" s="96" t="s">
        <v>261</v>
      </c>
      <c r="O277" s="101"/>
      <c r="P277" s="102"/>
    </row>
    <row r="278" spans="1:16" ht="81" customHeight="1" x14ac:dyDescent="0.25">
      <c r="A278" s="137" t="s">
        <v>305</v>
      </c>
      <c r="B278" s="138"/>
      <c r="C278" s="93">
        <v>2021</v>
      </c>
      <c r="D278" s="103">
        <v>346200</v>
      </c>
      <c r="E278" s="96" t="s">
        <v>261</v>
      </c>
      <c r="F278" s="96" t="s">
        <v>261</v>
      </c>
      <c r="G278" s="96" t="s">
        <v>261</v>
      </c>
      <c r="H278" s="96" t="s">
        <v>261</v>
      </c>
      <c r="I278" s="97">
        <v>200000</v>
      </c>
      <c r="J278" s="98">
        <v>1</v>
      </c>
      <c r="K278" s="97" t="s">
        <v>261</v>
      </c>
      <c r="L278" s="98" t="s">
        <v>261</v>
      </c>
      <c r="M278" s="96" t="s">
        <v>261</v>
      </c>
      <c r="N278" s="96" t="s">
        <v>261</v>
      </c>
      <c r="O278" s="101"/>
      <c r="P278" s="102"/>
    </row>
    <row r="279" spans="1:16" ht="81" hidden="1" customHeight="1" x14ac:dyDescent="0.25">
      <c r="A279" s="137" t="s">
        <v>305</v>
      </c>
      <c r="B279" s="138"/>
      <c r="C279" s="93">
        <v>2021</v>
      </c>
      <c r="D279" s="103">
        <v>346200</v>
      </c>
      <c r="E279" s="96" t="s">
        <v>261</v>
      </c>
      <c r="F279" s="96" t="s">
        <v>261</v>
      </c>
      <c r="G279" s="96" t="s">
        <v>261</v>
      </c>
      <c r="H279" s="96" t="s">
        <v>261</v>
      </c>
      <c r="I279" s="96" t="s">
        <v>261</v>
      </c>
      <c r="J279" s="96" t="s">
        <v>261</v>
      </c>
      <c r="K279" s="97">
        <f>346200-200000</f>
        <v>146200</v>
      </c>
      <c r="L279" s="98">
        <v>1</v>
      </c>
      <c r="M279" s="96" t="s">
        <v>261</v>
      </c>
      <c r="N279" s="96" t="s">
        <v>261</v>
      </c>
      <c r="O279" s="101"/>
      <c r="P279" s="102"/>
    </row>
    <row r="280" spans="1:16" ht="80.25" customHeight="1" x14ac:dyDescent="0.25">
      <c r="A280" s="137" t="s">
        <v>306</v>
      </c>
      <c r="B280" s="138"/>
      <c r="C280" s="93">
        <v>2021</v>
      </c>
      <c r="D280" s="103">
        <v>346200</v>
      </c>
      <c r="E280" s="96" t="s">
        <v>261</v>
      </c>
      <c r="F280" s="96" t="s">
        <v>261</v>
      </c>
      <c r="G280" s="96" t="s">
        <v>261</v>
      </c>
      <c r="H280" s="96" t="s">
        <v>261</v>
      </c>
      <c r="I280" s="97">
        <v>200000</v>
      </c>
      <c r="J280" s="98">
        <v>1</v>
      </c>
      <c r="K280" s="97" t="s">
        <v>261</v>
      </c>
      <c r="L280" s="98" t="s">
        <v>261</v>
      </c>
      <c r="M280" s="96" t="s">
        <v>261</v>
      </c>
      <c r="N280" s="96" t="s">
        <v>261</v>
      </c>
      <c r="O280" s="101"/>
      <c r="P280" s="102"/>
    </row>
    <row r="281" spans="1:16" ht="80.25" hidden="1" customHeight="1" x14ac:dyDescent="0.25">
      <c r="A281" s="137" t="s">
        <v>306</v>
      </c>
      <c r="B281" s="138"/>
      <c r="C281" s="93">
        <v>2021</v>
      </c>
      <c r="D281" s="103">
        <v>346200</v>
      </c>
      <c r="E281" s="96" t="s">
        <v>261</v>
      </c>
      <c r="F281" s="96" t="s">
        <v>261</v>
      </c>
      <c r="G281" s="96" t="s">
        <v>261</v>
      </c>
      <c r="H281" s="96" t="s">
        <v>261</v>
      </c>
      <c r="I281" s="96" t="s">
        <v>261</v>
      </c>
      <c r="J281" s="96" t="s">
        <v>261</v>
      </c>
      <c r="K281" s="97">
        <f>346200-200000</f>
        <v>146200</v>
      </c>
      <c r="L281" s="98">
        <v>1</v>
      </c>
      <c r="M281" s="96" t="s">
        <v>261</v>
      </c>
      <c r="N281" s="96" t="s">
        <v>261</v>
      </c>
      <c r="O281" s="101"/>
      <c r="P281" s="102"/>
    </row>
    <row r="282" spans="1:16" ht="42.75" hidden="1" customHeight="1" x14ac:dyDescent="0.25">
      <c r="A282" s="137" t="s">
        <v>238</v>
      </c>
      <c r="B282" s="138"/>
      <c r="C282" s="93" t="s">
        <v>204</v>
      </c>
      <c r="D282" s="103">
        <v>4550000</v>
      </c>
      <c r="E282" s="96" t="s">
        <v>261</v>
      </c>
      <c r="F282" s="96" t="s">
        <v>261</v>
      </c>
      <c r="G282" s="96" t="s">
        <v>261</v>
      </c>
      <c r="H282" s="96" t="s">
        <v>261</v>
      </c>
      <c r="I282" s="97">
        <v>2275000</v>
      </c>
      <c r="J282" s="98">
        <v>0.5</v>
      </c>
      <c r="K282" s="97">
        <v>2275000</v>
      </c>
      <c r="L282" s="98">
        <v>1</v>
      </c>
      <c r="M282" s="96" t="s">
        <v>261</v>
      </c>
      <c r="N282" s="96" t="s">
        <v>261</v>
      </c>
      <c r="O282" s="101"/>
      <c r="P282" s="102"/>
    </row>
    <row r="283" spans="1:16" ht="42.75" hidden="1" customHeight="1" x14ac:dyDescent="0.25">
      <c r="A283" s="137" t="s">
        <v>239</v>
      </c>
      <c r="B283" s="138"/>
      <c r="C283" s="93" t="s">
        <v>240</v>
      </c>
      <c r="D283" s="103">
        <v>8243357</v>
      </c>
      <c r="E283" s="96" t="s">
        <v>261</v>
      </c>
      <c r="F283" s="96" t="s">
        <v>261</v>
      </c>
      <c r="G283" s="96" t="s">
        <v>261</v>
      </c>
      <c r="H283" s="96" t="s">
        <v>261</v>
      </c>
      <c r="I283" s="96" t="s">
        <v>261</v>
      </c>
      <c r="J283" s="96" t="s">
        <v>261</v>
      </c>
      <c r="K283" s="97">
        <v>8210000</v>
      </c>
      <c r="L283" s="98">
        <v>1</v>
      </c>
      <c r="M283" s="96" t="s">
        <v>261</v>
      </c>
      <c r="N283" s="96" t="s">
        <v>261</v>
      </c>
      <c r="O283" s="101"/>
      <c r="P283" s="102"/>
    </row>
    <row r="284" spans="1:16" ht="42.75" hidden="1" customHeight="1" x14ac:dyDescent="0.25">
      <c r="A284" s="137" t="s">
        <v>241</v>
      </c>
      <c r="B284" s="138"/>
      <c r="C284" s="93">
        <v>2020</v>
      </c>
      <c r="D284" s="103">
        <v>4500000</v>
      </c>
      <c r="E284" s="96" t="s">
        <v>261</v>
      </c>
      <c r="F284" s="96" t="s">
        <v>261</v>
      </c>
      <c r="G284" s="96" t="s">
        <v>261</v>
      </c>
      <c r="H284" s="96" t="s">
        <v>261</v>
      </c>
      <c r="I284" s="97">
        <v>4500000</v>
      </c>
      <c r="J284" s="98">
        <v>1</v>
      </c>
      <c r="K284" s="96" t="s">
        <v>261</v>
      </c>
      <c r="L284" s="96" t="s">
        <v>261</v>
      </c>
      <c r="M284" s="96" t="s">
        <v>261</v>
      </c>
      <c r="N284" s="96" t="s">
        <v>261</v>
      </c>
      <c r="O284" s="101"/>
      <c r="P284" s="102"/>
    </row>
    <row r="285" spans="1:16" ht="42.75" hidden="1" customHeight="1" x14ac:dyDescent="0.25">
      <c r="A285" s="137" t="s">
        <v>242</v>
      </c>
      <c r="B285" s="138"/>
      <c r="C285" s="93">
        <v>2020</v>
      </c>
      <c r="D285" s="103">
        <v>5100000</v>
      </c>
      <c r="E285" s="96" t="s">
        <v>261</v>
      </c>
      <c r="F285" s="96" t="s">
        <v>261</v>
      </c>
      <c r="G285" s="96" t="s">
        <v>261</v>
      </c>
      <c r="H285" s="96" t="s">
        <v>261</v>
      </c>
      <c r="I285" s="97">
        <v>5100000</v>
      </c>
      <c r="J285" s="98">
        <v>1</v>
      </c>
      <c r="K285" s="96" t="s">
        <v>261</v>
      </c>
      <c r="L285" s="96" t="s">
        <v>261</v>
      </c>
      <c r="M285" s="96" t="s">
        <v>261</v>
      </c>
      <c r="N285" s="96" t="s">
        <v>261</v>
      </c>
      <c r="O285" s="101"/>
      <c r="P285" s="102"/>
    </row>
    <row r="286" spans="1:16" ht="36" customHeight="1" x14ac:dyDescent="0.25">
      <c r="A286" s="137" t="s">
        <v>243</v>
      </c>
      <c r="B286" s="138"/>
      <c r="C286" s="93" t="s">
        <v>244</v>
      </c>
      <c r="D286" s="103">
        <v>1227902</v>
      </c>
      <c r="E286" s="96" t="s">
        <v>261</v>
      </c>
      <c r="F286" s="96" t="s">
        <v>261</v>
      </c>
      <c r="G286" s="96" t="s">
        <v>261</v>
      </c>
      <c r="H286" s="96" t="s">
        <v>261</v>
      </c>
      <c r="I286" s="97">
        <v>500000</v>
      </c>
      <c r="J286" s="98">
        <v>1</v>
      </c>
      <c r="K286" s="96" t="s">
        <v>261</v>
      </c>
      <c r="L286" s="96" t="s">
        <v>261</v>
      </c>
      <c r="M286" s="96" t="s">
        <v>261</v>
      </c>
      <c r="N286" s="96" t="s">
        <v>261</v>
      </c>
      <c r="O286" s="101"/>
      <c r="P286" s="102"/>
    </row>
    <row r="287" spans="1:16" ht="36" hidden="1" customHeight="1" x14ac:dyDescent="0.25">
      <c r="A287" s="137" t="s">
        <v>243</v>
      </c>
      <c r="B287" s="138"/>
      <c r="C287" s="93" t="s">
        <v>244</v>
      </c>
      <c r="D287" s="103">
        <v>1227902</v>
      </c>
      <c r="E287" s="96" t="s">
        <v>261</v>
      </c>
      <c r="F287" s="96" t="s">
        <v>261</v>
      </c>
      <c r="G287" s="96" t="s">
        <v>261</v>
      </c>
      <c r="H287" s="96" t="s">
        <v>261</v>
      </c>
      <c r="I287" s="97">
        <f>1201671-500000</f>
        <v>701671</v>
      </c>
      <c r="J287" s="98">
        <v>1</v>
      </c>
      <c r="K287" s="96" t="s">
        <v>261</v>
      </c>
      <c r="L287" s="96" t="s">
        <v>261</v>
      </c>
      <c r="M287" s="96" t="s">
        <v>261</v>
      </c>
      <c r="N287" s="96" t="s">
        <v>261</v>
      </c>
      <c r="O287" s="101"/>
      <c r="P287" s="102"/>
    </row>
    <row r="288" spans="1:16" ht="47.25" hidden="1" customHeight="1" x14ac:dyDescent="0.25">
      <c r="A288" s="137" t="s">
        <v>245</v>
      </c>
      <c r="B288" s="138"/>
      <c r="C288" s="93" t="s">
        <v>307</v>
      </c>
      <c r="D288" s="103">
        <v>1177410</v>
      </c>
      <c r="E288" s="96" t="s">
        <v>261</v>
      </c>
      <c r="F288" s="96" t="s">
        <v>261</v>
      </c>
      <c r="G288" s="96" t="s">
        <v>261</v>
      </c>
      <c r="H288" s="96" t="s">
        <v>261</v>
      </c>
      <c r="I288" s="97">
        <v>1156500</v>
      </c>
      <c r="J288" s="98">
        <v>1</v>
      </c>
      <c r="K288" s="96" t="s">
        <v>261</v>
      </c>
      <c r="L288" s="96" t="s">
        <v>261</v>
      </c>
      <c r="M288" s="96" t="s">
        <v>261</v>
      </c>
      <c r="N288" s="96" t="s">
        <v>261</v>
      </c>
      <c r="O288" s="101"/>
      <c r="P288" s="102"/>
    </row>
    <row r="289" spans="1:16" ht="35.25" customHeight="1" x14ac:dyDescent="0.25">
      <c r="A289" s="137" t="s">
        <v>246</v>
      </c>
      <c r="B289" s="138"/>
      <c r="C289" s="93" t="s">
        <v>206</v>
      </c>
      <c r="D289" s="103">
        <v>21200825</v>
      </c>
      <c r="E289" s="96" t="s">
        <v>261</v>
      </c>
      <c r="F289" s="96" t="s">
        <v>261</v>
      </c>
      <c r="G289" s="97">
        <v>575000</v>
      </c>
      <c r="H289" s="98">
        <v>0.03</v>
      </c>
      <c r="I289" s="97"/>
      <c r="J289" s="98"/>
      <c r="K289" s="97"/>
      <c r="L289" s="98"/>
      <c r="M289" s="96" t="s">
        <v>261</v>
      </c>
      <c r="N289" s="96" t="s">
        <v>261</v>
      </c>
      <c r="O289" s="101"/>
      <c r="P289" s="102"/>
    </row>
    <row r="290" spans="1:16" ht="34.5" hidden="1" customHeight="1" x14ac:dyDescent="0.25">
      <c r="A290" s="137" t="s">
        <v>246</v>
      </c>
      <c r="B290" s="138"/>
      <c r="C290" s="93" t="s">
        <v>206</v>
      </c>
      <c r="D290" s="103">
        <v>21200825</v>
      </c>
      <c r="E290" s="96" t="s">
        <v>261</v>
      </c>
      <c r="F290" s="96" t="s">
        <v>261</v>
      </c>
      <c r="G290" s="97">
        <v>575000</v>
      </c>
      <c r="H290" s="98">
        <v>0.03</v>
      </c>
      <c r="I290" s="97">
        <v>10315000</v>
      </c>
      <c r="J290" s="98">
        <v>0.51</v>
      </c>
      <c r="K290" s="97">
        <v>10310800</v>
      </c>
      <c r="L290" s="98">
        <v>1</v>
      </c>
      <c r="M290" s="96" t="s">
        <v>261</v>
      </c>
      <c r="N290" s="96" t="s">
        <v>261</v>
      </c>
      <c r="O290" s="101"/>
      <c r="P290" s="102"/>
    </row>
    <row r="291" spans="1:16" ht="42.75" hidden="1" customHeight="1" x14ac:dyDescent="0.25">
      <c r="A291" s="137" t="s">
        <v>247</v>
      </c>
      <c r="B291" s="138"/>
      <c r="C291" s="93">
        <v>2021</v>
      </c>
      <c r="D291" s="103">
        <v>8500000</v>
      </c>
      <c r="E291" s="96" t="s">
        <v>261</v>
      </c>
      <c r="F291" s="96" t="s">
        <v>261</v>
      </c>
      <c r="G291" s="96" t="s">
        <v>261</v>
      </c>
      <c r="H291" s="96" t="s">
        <v>261</v>
      </c>
      <c r="I291" s="96" t="s">
        <v>261</v>
      </c>
      <c r="J291" s="96" t="s">
        <v>261</v>
      </c>
      <c r="K291" s="97">
        <v>8500000</v>
      </c>
      <c r="L291" s="98">
        <v>1</v>
      </c>
      <c r="M291" s="96" t="s">
        <v>261</v>
      </c>
      <c r="N291" s="96" t="s">
        <v>261</v>
      </c>
      <c r="O291" s="101"/>
      <c r="P291" s="102"/>
    </row>
    <row r="292" spans="1:16" ht="35.25" hidden="1" customHeight="1" x14ac:dyDescent="0.25">
      <c r="A292" s="137" t="s">
        <v>248</v>
      </c>
      <c r="B292" s="138"/>
      <c r="C292" s="93" t="s">
        <v>204</v>
      </c>
      <c r="D292" s="103">
        <v>20000000</v>
      </c>
      <c r="E292" s="96" t="s">
        <v>261</v>
      </c>
      <c r="F292" s="96" t="s">
        <v>261</v>
      </c>
      <c r="G292" s="96" t="s">
        <v>261</v>
      </c>
      <c r="H292" s="96" t="s">
        <v>261</v>
      </c>
      <c r="I292" s="97">
        <v>10000000</v>
      </c>
      <c r="J292" s="98">
        <v>0.5</v>
      </c>
      <c r="K292" s="97">
        <v>10000000</v>
      </c>
      <c r="L292" s="98">
        <v>1</v>
      </c>
      <c r="M292" s="96" t="s">
        <v>261</v>
      </c>
      <c r="N292" s="96" t="s">
        <v>261</v>
      </c>
      <c r="O292" s="101"/>
      <c r="P292" s="102"/>
    </row>
    <row r="293" spans="1:16" ht="32.25" hidden="1" customHeight="1" x14ac:dyDescent="0.25">
      <c r="A293" s="137" t="s">
        <v>249</v>
      </c>
      <c r="B293" s="138"/>
      <c r="C293" s="93">
        <v>2021</v>
      </c>
      <c r="D293" s="103">
        <v>12000000</v>
      </c>
      <c r="E293" s="96" t="s">
        <v>261</v>
      </c>
      <c r="F293" s="96" t="s">
        <v>261</v>
      </c>
      <c r="G293" s="96" t="s">
        <v>261</v>
      </c>
      <c r="H293" s="96" t="s">
        <v>261</v>
      </c>
      <c r="I293" s="96" t="s">
        <v>261</v>
      </c>
      <c r="J293" s="96" t="s">
        <v>261</v>
      </c>
      <c r="K293" s="97">
        <v>12000000</v>
      </c>
      <c r="L293" s="98">
        <v>1</v>
      </c>
      <c r="M293" s="96" t="s">
        <v>261</v>
      </c>
      <c r="N293" s="96" t="s">
        <v>261</v>
      </c>
      <c r="O293" s="101"/>
      <c r="P293" s="102"/>
    </row>
    <row r="294" spans="1:16" ht="48.75" hidden="1" customHeight="1" x14ac:dyDescent="0.25">
      <c r="A294" s="137" t="s">
        <v>251</v>
      </c>
      <c r="B294" s="138"/>
      <c r="C294" s="93" t="s">
        <v>252</v>
      </c>
      <c r="D294" s="103">
        <v>17000000</v>
      </c>
      <c r="E294" s="96" t="s">
        <v>261</v>
      </c>
      <c r="F294" s="96" t="s">
        <v>261</v>
      </c>
      <c r="G294" s="96" t="s">
        <v>261</v>
      </c>
      <c r="H294" s="96" t="s">
        <v>261</v>
      </c>
      <c r="I294" s="96" t="s">
        <v>261</v>
      </c>
      <c r="J294" s="96" t="s">
        <v>261</v>
      </c>
      <c r="K294" s="97">
        <v>8500000</v>
      </c>
      <c r="L294" s="98">
        <v>0.5</v>
      </c>
      <c r="M294" s="97">
        <v>8500000</v>
      </c>
      <c r="N294" s="98">
        <v>1</v>
      </c>
      <c r="O294" s="101"/>
      <c r="P294" s="102"/>
    </row>
    <row r="295" spans="1:16" ht="40.5" hidden="1" customHeight="1" x14ac:dyDescent="0.25">
      <c r="A295" s="137" t="s">
        <v>253</v>
      </c>
      <c r="B295" s="138"/>
      <c r="C295" s="93">
        <v>2020</v>
      </c>
      <c r="D295" s="103">
        <v>2150000</v>
      </c>
      <c r="E295" s="96" t="s">
        <v>261</v>
      </c>
      <c r="F295" s="96" t="s">
        <v>261</v>
      </c>
      <c r="G295" s="96" t="s">
        <v>261</v>
      </c>
      <c r="H295" s="96" t="s">
        <v>261</v>
      </c>
      <c r="I295" s="97">
        <v>2150000</v>
      </c>
      <c r="J295" s="98">
        <v>1</v>
      </c>
      <c r="K295" s="96" t="s">
        <v>261</v>
      </c>
      <c r="L295" s="96" t="s">
        <v>261</v>
      </c>
      <c r="M295" s="96" t="s">
        <v>261</v>
      </c>
      <c r="N295" s="96" t="s">
        <v>261</v>
      </c>
      <c r="O295" s="101"/>
      <c r="P295" s="102"/>
    </row>
    <row r="296" spans="1:16" ht="33.75" hidden="1" customHeight="1" x14ac:dyDescent="0.25">
      <c r="A296" s="137" t="s">
        <v>254</v>
      </c>
      <c r="B296" s="138"/>
      <c r="C296" s="93">
        <v>2020</v>
      </c>
      <c r="D296" s="103">
        <v>1500000</v>
      </c>
      <c r="E296" s="96" t="s">
        <v>261</v>
      </c>
      <c r="F296" s="96" t="s">
        <v>261</v>
      </c>
      <c r="G296" s="96" t="s">
        <v>261</v>
      </c>
      <c r="H296" s="96" t="s">
        <v>261</v>
      </c>
      <c r="I296" s="97">
        <v>1500000</v>
      </c>
      <c r="J296" s="98">
        <v>1</v>
      </c>
      <c r="K296" s="96" t="s">
        <v>261</v>
      </c>
      <c r="L296" s="96" t="s">
        <v>261</v>
      </c>
      <c r="M296" s="96" t="s">
        <v>261</v>
      </c>
      <c r="N296" s="96" t="s">
        <v>261</v>
      </c>
      <c r="O296" s="101"/>
      <c r="P296" s="102"/>
    </row>
    <row r="297" spans="1:16" ht="32.25" customHeight="1" x14ac:dyDescent="0.25">
      <c r="A297" s="137" t="s">
        <v>255</v>
      </c>
      <c r="B297" s="138"/>
      <c r="C297" s="93" t="s">
        <v>256</v>
      </c>
      <c r="D297" s="103">
        <v>6625015</v>
      </c>
      <c r="E297" s="96" t="s">
        <v>261</v>
      </c>
      <c r="F297" s="96" t="s">
        <v>261</v>
      </c>
      <c r="G297" s="96" t="s">
        <v>261</v>
      </c>
      <c r="H297" s="96" t="s">
        <v>261</v>
      </c>
      <c r="I297" s="97"/>
      <c r="J297" s="98"/>
      <c r="K297" s="97">
        <v>3312500</v>
      </c>
      <c r="L297" s="98">
        <v>0.8</v>
      </c>
      <c r="M297" s="97"/>
      <c r="N297" s="98"/>
      <c r="O297" s="101"/>
      <c r="P297" s="102"/>
    </row>
    <row r="298" spans="1:16" ht="42.75" hidden="1" customHeight="1" x14ac:dyDescent="0.25">
      <c r="A298" s="137" t="s">
        <v>255</v>
      </c>
      <c r="B298" s="138"/>
      <c r="C298" s="93" t="s">
        <v>256</v>
      </c>
      <c r="D298" s="103">
        <v>6625015</v>
      </c>
      <c r="E298" s="96" t="s">
        <v>261</v>
      </c>
      <c r="F298" s="96" t="s">
        <v>261</v>
      </c>
      <c r="G298" s="96" t="s">
        <v>261</v>
      </c>
      <c r="H298" s="96" t="s">
        <v>261</v>
      </c>
      <c r="I298" s="97">
        <v>2000000</v>
      </c>
      <c r="J298" s="98">
        <v>0.3</v>
      </c>
      <c r="K298" s="97"/>
      <c r="L298" s="98"/>
      <c r="M298" s="97">
        <v>1312500</v>
      </c>
      <c r="N298" s="98">
        <v>1</v>
      </c>
      <c r="O298" s="101"/>
      <c r="P298" s="102"/>
    </row>
    <row r="299" spans="1:16" ht="48.75" customHeight="1" x14ac:dyDescent="0.25">
      <c r="A299" s="137" t="s">
        <v>258</v>
      </c>
      <c r="B299" s="138"/>
      <c r="C299" s="93" t="s">
        <v>212</v>
      </c>
      <c r="D299" s="103">
        <v>1600000</v>
      </c>
      <c r="E299" s="96" t="s">
        <v>261</v>
      </c>
      <c r="F299" s="96" t="s">
        <v>261</v>
      </c>
      <c r="G299" s="97">
        <v>100000</v>
      </c>
      <c r="H299" s="98">
        <v>0.06</v>
      </c>
      <c r="I299" s="97">
        <v>700000</v>
      </c>
      <c r="J299" s="98">
        <v>0.69</v>
      </c>
      <c r="K299" s="97"/>
      <c r="L299" s="98"/>
      <c r="M299" s="96" t="s">
        <v>261</v>
      </c>
      <c r="N299" s="96" t="s">
        <v>261</v>
      </c>
      <c r="O299" s="101"/>
      <c r="P299" s="102"/>
    </row>
    <row r="300" spans="1:16" ht="42.75" hidden="1" customHeight="1" x14ac:dyDescent="0.25">
      <c r="A300" s="137" t="s">
        <v>258</v>
      </c>
      <c r="B300" s="138"/>
      <c r="C300" s="93" t="s">
        <v>212</v>
      </c>
      <c r="D300" s="103">
        <v>1600000</v>
      </c>
      <c r="E300" s="96" t="s">
        <v>261</v>
      </c>
      <c r="F300" s="96" t="s">
        <v>261</v>
      </c>
      <c r="G300" s="97"/>
      <c r="H300" s="98"/>
      <c r="I300" s="97">
        <f>1000000-700000</f>
        <v>300000</v>
      </c>
      <c r="J300" s="98">
        <v>0.69</v>
      </c>
      <c r="K300" s="97">
        <v>500000</v>
      </c>
      <c r="L300" s="98">
        <v>1</v>
      </c>
      <c r="M300" s="96" t="s">
        <v>261</v>
      </c>
      <c r="N300" s="96" t="s">
        <v>261</v>
      </c>
      <c r="O300" s="101"/>
      <c r="P300" s="102"/>
    </row>
    <row r="301" spans="1:16" ht="42.75" hidden="1" customHeight="1" x14ac:dyDescent="0.25">
      <c r="A301" s="137" t="s">
        <v>308</v>
      </c>
      <c r="B301" s="138"/>
      <c r="C301" s="93" t="s">
        <v>204</v>
      </c>
      <c r="D301" s="103">
        <v>3000000</v>
      </c>
      <c r="E301" s="96"/>
      <c r="F301" s="96"/>
      <c r="G301" s="97"/>
      <c r="H301" s="98"/>
      <c r="I301" s="97">
        <v>1500000</v>
      </c>
      <c r="J301" s="98">
        <v>0.5</v>
      </c>
      <c r="K301" s="97">
        <v>1500000</v>
      </c>
      <c r="L301" s="98">
        <v>1</v>
      </c>
      <c r="M301" s="96" t="s">
        <v>261</v>
      </c>
      <c r="N301" s="96" t="s">
        <v>261</v>
      </c>
      <c r="O301" s="101"/>
      <c r="P301" s="102"/>
    </row>
    <row r="302" spans="1:16" x14ac:dyDescent="0.25">
      <c r="A302" s="143" t="s">
        <v>309</v>
      </c>
      <c r="B302" s="144"/>
      <c r="C302" s="104"/>
      <c r="D302" s="105">
        <f>D223+D225+D226+D228+D230+D232+D234+D236+D238+D240+D242+D243+D244+D245+D247+D249+D251+D257+D261+D276+D278+D280+D286+D289+D297+D299</f>
        <v>812915314</v>
      </c>
      <c r="E302" s="106">
        <f>E223+E225+E226+E228+E230+E232+E234+E236+E238+E240+E242+E243</f>
        <v>6435916</v>
      </c>
      <c r="F302" s="96" t="s">
        <v>261</v>
      </c>
      <c r="G302" s="106">
        <f>G261+G223+G225+G234+G236+G243+G247+G251+G289+G299</f>
        <v>3829000</v>
      </c>
      <c r="H302" s="96" t="s">
        <v>261</v>
      </c>
      <c r="I302" s="99">
        <f>I223+I228+I232+I234+I244+I276+I278+I280+I286+I299</f>
        <v>8250000</v>
      </c>
      <c r="J302" s="96" t="s">
        <v>261</v>
      </c>
      <c r="K302" s="99">
        <f>K223+K245+K257+K297</f>
        <v>10595000</v>
      </c>
      <c r="L302" s="96" t="s">
        <v>261</v>
      </c>
      <c r="M302" s="99">
        <f>M226+M230+M249+M251</f>
        <v>12595000</v>
      </c>
      <c r="N302" s="96" t="s">
        <v>261</v>
      </c>
      <c r="O302" s="101"/>
      <c r="P302" s="102"/>
    </row>
    <row r="303" spans="1:16" hidden="1" x14ac:dyDescent="0.25">
      <c r="A303" s="116"/>
      <c r="B303" s="116"/>
      <c r="C303" s="102"/>
      <c r="D303" s="131"/>
      <c r="E303" s="115"/>
      <c r="F303" s="116"/>
      <c r="G303" s="115"/>
      <c r="H303" s="116"/>
      <c r="I303" s="117"/>
      <c r="J303" s="116"/>
      <c r="K303" s="117"/>
      <c r="L303" s="116"/>
      <c r="M303" s="117"/>
      <c r="N303" s="116"/>
      <c r="O303" s="101"/>
      <c r="P303" s="102"/>
    </row>
    <row r="304" spans="1:16" ht="20.25" customHeight="1" x14ac:dyDescent="0.25">
      <c r="A304" s="151" t="s">
        <v>312</v>
      </c>
      <c r="B304" s="151"/>
      <c r="C304" s="151"/>
      <c r="D304" s="151"/>
      <c r="E304" s="151"/>
      <c r="F304" s="151"/>
      <c r="G304" s="151"/>
      <c r="H304" s="151"/>
      <c r="I304" s="151"/>
      <c r="J304" s="151"/>
      <c r="K304" s="151"/>
      <c r="L304" s="151"/>
      <c r="M304" s="151"/>
      <c r="N304" s="151"/>
      <c r="O304" s="151"/>
      <c r="P304" s="151"/>
    </row>
    <row r="305" spans="1:16" ht="78.75" customHeight="1" x14ac:dyDescent="0.25">
      <c r="A305" s="166" t="s">
        <v>318</v>
      </c>
      <c r="B305" s="166"/>
      <c r="C305" s="166"/>
      <c r="D305" s="166"/>
      <c r="E305" s="166"/>
      <c r="F305" s="166"/>
      <c r="G305" s="166"/>
      <c r="H305" s="166"/>
      <c r="I305" s="166"/>
      <c r="J305" s="166"/>
      <c r="K305" s="166"/>
      <c r="L305" s="166"/>
      <c r="M305" s="166"/>
      <c r="N305" s="166"/>
      <c r="O305" s="166"/>
      <c r="P305" s="166"/>
    </row>
    <row r="306" spans="1:16" x14ac:dyDescent="0.25">
      <c r="A306" s="148" t="s">
        <v>313</v>
      </c>
      <c r="B306" s="148"/>
      <c r="C306" s="148"/>
      <c r="D306" s="148"/>
      <c r="E306" s="148"/>
      <c r="F306" s="148"/>
      <c r="G306" s="148"/>
      <c r="H306" s="148"/>
      <c r="I306" s="148"/>
      <c r="J306" s="148"/>
    </row>
    <row r="307" spans="1:16" x14ac:dyDescent="0.25">
      <c r="A307" s="148" t="s">
        <v>314</v>
      </c>
      <c r="B307" s="148"/>
      <c r="C307" s="148"/>
      <c r="D307" s="148"/>
      <c r="E307" s="148"/>
      <c r="F307" s="148"/>
      <c r="G307" s="148"/>
      <c r="H307" s="148"/>
      <c r="I307" s="148"/>
      <c r="J307" s="148"/>
    </row>
    <row r="308" spans="1:16" ht="14.25" customHeight="1" x14ac:dyDescent="0.25">
      <c r="J308" s="111" t="s">
        <v>5</v>
      </c>
    </row>
    <row r="309" spans="1:16" ht="72.75" customHeight="1" x14ac:dyDescent="0.25">
      <c r="A309" s="147" t="s">
        <v>39</v>
      </c>
      <c r="B309" s="147" t="s">
        <v>7</v>
      </c>
      <c r="C309" s="147" t="s">
        <v>40</v>
      </c>
      <c r="D309" s="147" t="s">
        <v>71</v>
      </c>
      <c r="E309" s="147" t="s">
        <v>41</v>
      </c>
      <c r="F309" s="147" t="s">
        <v>42</v>
      </c>
      <c r="G309" s="147" t="s">
        <v>72</v>
      </c>
      <c r="H309" s="147" t="s">
        <v>43</v>
      </c>
      <c r="I309" s="147"/>
      <c r="J309" s="147" t="s">
        <v>73</v>
      </c>
    </row>
    <row r="310" spans="1:16" ht="141.6" customHeight="1" x14ac:dyDescent="0.25">
      <c r="A310" s="147"/>
      <c r="B310" s="147"/>
      <c r="C310" s="147"/>
      <c r="D310" s="147"/>
      <c r="E310" s="147"/>
      <c r="F310" s="147"/>
      <c r="G310" s="147"/>
      <c r="H310" s="96" t="s">
        <v>44</v>
      </c>
      <c r="I310" s="96" t="s">
        <v>45</v>
      </c>
      <c r="J310" s="147"/>
    </row>
    <row r="311" spans="1:16" x14ac:dyDescent="0.25">
      <c r="A311" s="96">
        <v>1</v>
      </c>
      <c r="B311" s="96">
        <v>2</v>
      </c>
      <c r="C311" s="96">
        <v>3</v>
      </c>
      <c r="D311" s="96">
        <v>4</v>
      </c>
      <c r="E311" s="96">
        <v>5</v>
      </c>
      <c r="F311" s="96">
        <v>6</v>
      </c>
      <c r="G311" s="96">
        <v>7</v>
      </c>
      <c r="H311" s="96">
        <v>8</v>
      </c>
      <c r="I311" s="96">
        <v>9</v>
      </c>
      <c r="J311" s="96">
        <v>10</v>
      </c>
    </row>
    <row r="312" spans="1:16" ht="30" x14ac:dyDescent="0.25">
      <c r="A312" s="96">
        <v>3122</v>
      </c>
      <c r="B312" s="95" t="s">
        <v>162</v>
      </c>
      <c r="C312" s="97">
        <v>4996179</v>
      </c>
      <c r="D312" s="97">
        <v>4694177</v>
      </c>
      <c r="E312" s="97" t="s">
        <v>261</v>
      </c>
      <c r="F312" s="97" t="s">
        <v>261</v>
      </c>
      <c r="G312" s="97" t="s">
        <v>261</v>
      </c>
      <c r="H312" s="97" t="s">
        <v>261</v>
      </c>
      <c r="I312" s="97" t="s">
        <v>261</v>
      </c>
      <c r="J312" s="97">
        <f>D312</f>
        <v>4694177</v>
      </c>
    </row>
    <row r="313" spans="1:16" ht="30" x14ac:dyDescent="0.25">
      <c r="A313" s="96">
        <v>3142</v>
      </c>
      <c r="B313" s="95" t="s">
        <v>163</v>
      </c>
      <c r="C313" s="97">
        <v>1786800</v>
      </c>
      <c r="D313" s="97">
        <v>1741739</v>
      </c>
      <c r="E313" s="97" t="s">
        <v>261</v>
      </c>
      <c r="F313" s="97" t="s">
        <v>261</v>
      </c>
      <c r="G313" s="97" t="s">
        <v>261</v>
      </c>
      <c r="H313" s="97" t="s">
        <v>261</v>
      </c>
      <c r="I313" s="97" t="s">
        <v>261</v>
      </c>
      <c r="J313" s="97">
        <f>D313</f>
        <v>1741739</v>
      </c>
    </row>
    <row r="314" spans="1:16" x14ac:dyDescent="0.25">
      <c r="A314" s="96" t="s">
        <v>261</v>
      </c>
      <c r="B314" s="96" t="s">
        <v>15</v>
      </c>
      <c r="C314" s="106">
        <f>C312+C313</f>
        <v>6782979</v>
      </c>
      <c r="D314" s="106">
        <f>D312+D313</f>
        <v>6435916</v>
      </c>
      <c r="E314" s="106" t="s">
        <v>261</v>
      </c>
      <c r="F314" s="106" t="s">
        <v>261</v>
      </c>
      <c r="G314" s="106" t="s">
        <v>261</v>
      </c>
      <c r="H314" s="106" t="s">
        <v>261</v>
      </c>
      <c r="I314" s="106" t="s">
        <v>261</v>
      </c>
      <c r="J314" s="106">
        <f>D314</f>
        <v>6435916</v>
      </c>
    </row>
    <row r="316" spans="1:16" x14ac:dyDescent="0.25">
      <c r="A316" s="141" t="s">
        <v>107</v>
      </c>
      <c r="B316" s="141"/>
      <c r="C316" s="141"/>
      <c r="D316" s="141"/>
      <c r="E316" s="141"/>
      <c r="F316" s="141"/>
      <c r="G316" s="141"/>
      <c r="H316" s="141"/>
      <c r="I316" s="141"/>
      <c r="J316" s="141"/>
      <c r="K316" s="141"/>
      <c r="L316" s="141"/>
    </row>
    <row r="317" spans="1:16" x14ac:dyDescent="0.25">
      <c r="L317" s="111" t="s">
        <v>5</v>
      </c>
    </row>
    <row r="318" spans="1:16" x14ac:dyDescent="0.25">
      <c r="A318" s="147" t="s">
        <v>39</v>
      </c>
      <c r="B318" s="147" t="s">
        <v>7</v>
      </c>
      <c r="C318" s="147" t="s">
        <v>108</v>
      </c>
      <c r="D318" s="147"/>
      <c r="E318" s="147"/>
      <c r="F318" s="147"/>
      <c r="G318" s="147"/>
      <c r="H318" s="147" t="s">
        <v>109</v>
      </c>
      <c r="I318" s="147"/>
      <c r="J318" s="147"/>
      <c r="K318" s="147"/>
      <c r="L318" s="147"/>
    </row>
    <row r="319" spans="1:16" ht="150.75" customHeight="1" x14ac:dyDescent="0.25">
      <c r="A319" s="147"/>
      <c r="B319" s="147"/>
      <c r="C319" s="147" t="s">
        <v>46</v>
      </c>
      <c r="D319" s="147" t="s">
        <v>47</v>
      </c>
      <c r="E319" s="147" t="s">
        <v>48</v>
      </c>
      <c r="F319" s="147"/>
      <c r="G319" s="147" t="s">
        <v>74</v>
      </c>
      <c r="H319" s="147" t="s">
        <v>49</v>
      </c>
      <c r="I319" s="147" t="s">
        <v>75</v>
      </c>
      <c r="J319" s="147" t="s">
        <v>48</v>
      </c>
      <c r="K319" s="147"/>
      <c r="L319" s="147" t="s">
        <v>76</v>
      </c>
    </row>
    <row r="320" spans="1:16" ht="44.25" customHeight="1" x14ac:dyDescent="0.25">
      <c r="A320" s="147"/>
      <c r="B320" s="147"/>
      <c r="C320" s="147"/>
      <c r="D320" s="147"/>
      <c r="E320" s="96" t="s">
        <v>44</v>
      </c>
      <c r="F320" s="96" t="s">
        <v>45</v>
      </c>
      <c r="G320" s="147"/>
      <c r="H320" s="147"/>
      <c r="I320" s="147"/>
      <c r="J320" s="96" t="s">
        <v>44</v>
      </c>
      <c r="K320" s="96" t="s">
        <v>45</v>
      </c>
      <c r="L320" s="147"/>
    </row>
    <row r="321" spans="1:16" x14ac:dyDescent="0.25">
      <c r="A321" s="96">
        <v>1</v>
      </c>
      <c r="B321" s="96">
        <v>2</v>
      </c>
      <c r="C321" s="96">
        <v>3</v>
      </c>
      <c r="D321" s="96">
        <v>4</v>
      </c>
      <c r="E321" s="96">
        <v>5</v>
      </c>
      <c r="F321" s="96">
        <v>6</v>
      </c>
      <c r="G321" s="96">
        <v>7</v>
      </c>
      <c r="H321" s="96">
        <v>8</v>
      </c>
      <c r="I321" s="96">
        <v>9</v>
      </c>
      <c r="J321" s="96">
        <v>10</v>
      </c>
      <c r="K321" s="96">
        <v>11</v>
      </c>
      <c r="L321" s="96">
        <v>12</v>
      </c>
    </row>
    <row r="322" spans="1:16" x14ac:dyDescent="0.25">
      <c r="A322" s="96" t="s">
        <v>261</v>
      </c>
      <c r="B322" s="96" t="s">
        <v>261</v>
      </c>
      <c r="C322" s="96" t="s">
        <v>261</v>
      </c>
      <c r="D322" s="96" t="s">
        <v>261</v>
      </c>
      <c r="E322" s="96" t="s">
        <v>261</v>
      </c>
      <c r="F322" s="96" t="s">
        <v>261</v>
      </c>
      <c r="G322" s="96" t="s">
        <v>261</v>
      </c>
      <c r="H322" s="96" t="s">
        <v>261</v>
      </c>
      <c r="I322" s="96" t="s">
        <v>261</v>
      </c>
      <c r="J322" s="96" t="s">
        <v>261</v>
      </c>
      <c r="K322" s="96" t="s">
        <v>261</v>
      </c>
      <c r="L322" s="96" t="s">
        <v>261</v>
      </c>
    </row>
    <row r="323" spans="1:16" hidden="1" x14ac:dyDescent="0.25">
      <c r="A323" s="96" t="s">
        <v>11</v>
      </c>
      <c r="B323" s="96" t="s">
        <v>11</v>
      </c>
      <c r="C323" s="96" t="s">
        <v>11</v>
      </c>
      <c r="D323" s="96" t="s">
        <v>11</v>
      </c>
      <c r="E323" s="96" t="s">
        <v>11</v>
      </c>
      <c r="F323" s="96" t="s">
        <v>11</v>
      </c>
      <c r="G323" s="96" t="s">
        <v>11</v>
      </c>
      <c r="H323" s="96" t="s">
        <v>11</v>
      </c>
      <c r="I323" s="96" t="s">
        <v>11</v>
      </c>
      <c r="J323" s="96" t="s">
        <v>11</v>
      </c>
      <c r="K323" s="96" t="s">
        <v>11</v>
      </c>
      <c r="L323" s="96" t="s">
        <v>11</v>
      </c>
    </row>
    <row r="324" spans="1:16" x14ac:dyDescent="0.25">
      <c r="A324" s="96" t="s">
        <v>261</v>
      </c>
      <c r="B324" s="96" t="s">
        <v>15</v>
      </c>
      <c r="C324" s="96" t="s">
        <v>261</v>
      </c>
      <c r="D324" s="96" t="s">
        <v>261</v>
      </c>
      <c r="E324" s="96" t="s">
        <v>261</v>
      </c>
      <c r="F324" s="96" t="s">
        <v>261</v>
      </c>
      <c r="G324" s="96" t="s">
        <v>261</v>
      </c>
      <c r="H324" s="96" t="s">
        <v>261</v>
      </c>
      <c r="I324" s="96" t="s">
        <v>261</v>
      </c>
      <c r="J324" s="96" t="s">
        <v>261</v>
      </c>
      <c r="K324" s="96" t="s">
        <v>261</v>
      </c>
      <c r="L324" s="96" t="s">
        <v>261</v>
      </c>
    </row>
    <row r="326" spans="1:16" x14ac:dyDescent="0.25">
      <c r="A326" s="141" t="s">
        <v>315</v>
      </c>
      <c r="B326" s="141"/>
      <c r="C326" s="141"/>
      <c r="D326" s="141"/>
      <c r="E326" s="141"/>
      <c r="F326" s="141"/>
      <c r="G326" s="141"/>
      <c r="H326" s="141"/>
      <c r="I326" s="141"/>
    </row>
    <row r="327" spans="1:16" ht="0.75" customHeight="1" x14ac:dyDescent="0.25">
      <c r="A327" s="110"/>
      <c r="B327" s="110"/>
      <c r="C327" s="110"/>
      <c r="D327" s="110"/>
      <c r="E327" s="110"/>
      <c r="F327" s="110"/>
      <c r="G327" s="110"/>
      <c r="H327" s="110"/>
      <c r="I327" s="110"/>
    </row>
    <row r="328" spans="1:16" x14ac:dyDescent="0.25">
      <c r="I328" s="111" t="s">
        <v>5</v>
      </c>
    </row>
    <row r="329" spans="1:16" ht="165.75" x14ac:dyDescent="0.25">
      <c r="A329" s="135" t="s">
        <v>39</v>
      </c>
      <c r="B329" s="96" t="s">
        <v>7</v>
      </c>
      <c r="C329" s="96" t="s">
        <v>40</v>
      </c>
      <c r="D329" s="96" t="s">
        <v>50</v>
      </c>
      <c r="E329" s="96" t="s">
        <v>316</v>
      </c>
      <c r="F329" s="96" t="s">
        <v>110</v>
      </c>
      <c r="G329" s="96" t="s">
        <v>111</v>
      </c>
      <c r="H329" s="96" t="s">
        <v>51</v>
      </c>
      <c r="I329" s="96" t="s">
        <v>52</v>
      </c>
    </row>
    <row r="330" spans="1:16" x14ac:dyDescent="0.25">
      <c r="A330" s="96">
        <v>1</v>
      </c>
      <c r="B330" s="96">
        <v>2</v>
      </c>
      <c r="C330" s="96">
        <v>3</v>
      </c>
      <c r="D330" s="96">
        <v>4</v>
      </c>
      <c r="E330" s="96">
        <v>5</v>
      </c>
      <c r="F330" s="96">
        <v>6</v>
      </c>
      <c r="G330" s="96">
        <v>7</v>
      </c>
      <c r="H330" s="96">
        <v>8</v>
      </c>
      <c r="I330" s="96">
        <v>9</v>
      </c>
    </row>
    <row r="331" spans="1:16" hidden="1" x14ac:dyDescent="0.25">
      <c r="A331" s="96" t="s">
        <v>11</v>
      </c>
      <c r="B331" s="96" t="s">
        <v>11</v>
      </c>
      <c r="C331" s="96" t="s">
        <v>11</v>
      </c>
      <c r="D331" s="96" t="s">
        <v>11</v>
      </c>
      <c r="E331" s="96" t="s">
        <v>11</v>
      </c>
      <c r="F331" s="96" t="s">
        <v>11</v>
      </c>
      <c r="G331" s="96" t="s">
        <v>11</v>
      </c>
      <c r="H331" s="96" t="s">
        <v>11</v>
      </c>
      <c r="I331" s="96" t="s">
        <v>11</v>
      </c>
    </row>
    <row r="332" spans="1:16" x14ac:dyDescent="0.25">
      <c r="A332" s="96" t="s">
        <v>261</v>
      </c>
      <c r="B332" s="96" t="s">
        <v>261</v>
      </c>
      <c r="C332" s="96" t="s">
        <v>261</v>
      </c>
      <c r="D332" s="96" t="s">
        <v>261</v>
      </c>
      <c r="E332" s="96" t="s">
        <v>261</v>
      </c>
      <c r="F332" s="96" t="s">
        <v>261</v>
      </c>
      <c r="G332" s="96" t="s">
        <v>261</v>
      </c>
      <c r="H332" s="96" t="s">
        <v>261</v>
      </c>
      <c r="I332" s="96" t="s">
        <v>261</v>
      </c>
    </row>
    <row r="333" spans="1:16" x14ac:dyDescent="0.25">
      <c r="A333" s="96" t="s">
        <v>261</v>
      </c>
      <c r="B333" s="96" t="s">
        <v>15</v>
      </c>
      <c r="C333" s="96" t="s">
        <v>261</v>
      </c>
      <c r="D333" s="96" t="s">
        <v>261</v>
      </c>
      <c r="E333" s="96" t="s">
        <v>261</v>
      </c>
      <c r="F333" s="96" t="s">
        <v>261</v>
      </c>
      <c r="G333" s="96" t="s">
        <v>261</v>
      </c>
      <c r="H333" s="96" t="s">
        <v>261</v>
      </c>
      <c r="I333" s="96" t="s">
        <v>261</v>
      </c>
    </row>
    <row r="334" spans="1:16" hidden="1" x14ac:dyDescent="0.25"/>
    <row r="335" spans="1:16" x14ac:dyDescent="0.25">
      <c r="A335" s="163" t="s">
        <v>317</v>
      </c>
      <c r="B335" s="163"/>
      <c r="C335" s="163"/>
      <c r="D335" s="163"/>
      <c r="E335" s="163"/>
      <c r="F335" s="163"/>
      <c r="G335" s="163"/>
      <c r="H335" s="163"/>
      <c r="I335" s="163"/>
    </row>
    <row r="336" spans="1:16" ht="16.5" customHeight="1" x14ac:dyDescent="0.25">
      <c r="A336" s="139" t="s">
        <v>319</v>
      </c>
      <c r="B336" s="139"/>
      <c r="C336" s="139"/>
      <c r="D336" s="139"/>
      <c r="E336" s="139"/>
      <c r="F336" s="139"/>
      <c r="G336" s="139"/>
      <c r="H336" s="139"/>
      <c r="I336" s="139"/>
      <c r="J336" s="139"/>
      <c r="K336" s="139"/>
      <c r="L336" s="139"/>
      <c r="M336" s="139"/>
      <c r="N336" s="139"/>
      <c r="O336" s="139"/>
      <c r="P336" s="139"/>
    </row>
    <row r="337" spans="1:16" ht="31.5" customHeight="1" x14ac:dyDescent="0.25">
      <c r="A337" s="141" t="s">
        <v>112</v>
      </c>
      <c r="B337" s="141"/>
      <c r="C337" s="141"/>
      <c r="D337" s="141"/>
      <c r="E337" s="141"/>
      <c r="F337" s="141"/>
      <c r="G337" s="141"/>
      <c r="H337" s="141"/>
      <c r="I337" s="141"/>
      <c r="J337" s="141"/>
      <c r="K337" s="141"/>
      <c r="L337" s="141"/>
      <c r="M337" s="141"/>
      <c r="N337" s="141"/>
      <c r="O337" s="141"/>
      <c r="P337" s="141"/>
    </row>
    <row r="338" spans="1:16" ht="78" customHeight="1" x14ac:dyDescent="0.25">
      <c r="A338" s="140" t="s">
        <v>320</v>
      </c>
      <c r="B338" s="140"/>
      <c r="C338" s="140"/>
      <c r="D338" s="140"/>
      <c r="E338" s="140"/>
      <c r="F338" s="140"/>
      <c r="G338" s="140"/>
      <c r="H338" s="140"/>
      <c r="I338" s="140"/>
      <c r="J338" s="140"/>
      <c r="K338" s="140"/>
      <c r="L338" s="140"/>
      <c r="M338" s="140"/>
      <c r="N338" s="140"/>
      <c r="O338" s="140"/>
      <c r="P338" s="140"/>
    </row>
    <row r="340" spans="1:16" ht="33" customHeight="1" x14ac:dyDescent="0.25">
      <c r="A340" s="141" t="s">
        <v>259</v>
      </c>
      <c r="B340" s="141"/>
      <c r="C340" s="122"/>
      <c r="D340" s="118"/>
      <c r="G340" s="118"/>
      <c r="H340" s="132" t="s">
        <v>322</v>
      </c>
      <c r="I340" s="118"/>
    </row>
    <row r="341" spans="1:16" x14ac:dyDescent="0.25">
      <c r="A341" s="110"/>
      <c r="B341" s="133"/>
      <c r="D341" s="122" t="s">
        <v>53</v>
      </c>
      <c r="G341" s="162" t="s">
        <v>54</v>
      </c>
      <c r="H341" s="162"/>
      <c r="I341" s="162"/>
    </row>
    <row r="342" spans="1:16" ht="30" customHeight="1" x14ac:dyDescent="0.25">
      <c r="A342" s="141" t="s">
        <v>295</v>
      </c>
      <c r="B342" s="141"/>
      <c r="C342" s="122"/>
      <c r="D342" s="118"/>
      <c r="G342" s="118"/>
      <c r="H342" s="132" t="s">
        <v>323</v>
      </c>
      <c r="I342" s="118"/>
    </row>
    <row r="343" spans="1:16" x14ac:dyDescent="0.25">
      <c r="A343" s="134"/>
      <c r="B343" s="122"/>
      <c r="C343" s="122"/>
      <c r="D343" s="122" t="s">
        <v>53</v>
      </c>
      <c r="G343" s="162" t="s">
        <v>54</v>
      </c>
      <c r="H343" s="162"/>
      <c r="I343" s="162"/>
    </row>
    <row r="344" spans="1:16" x14ac:dyDescent="0.25">
      <c r="A344" s="94" t="s">
        <v>203</v>
      </c>
    </row>
  </sheetData>
  <mergeCells count="274">
    <mergeCell ref="B9:E9"/>
    <mergeCell ref="F9:L9"/>
    <mergeCell ref="N9:O9"/>
    <mergeCell ref="B10:E10"/>
    <mergeCell ref="F10:L10"/>
    <mergeCell ref="B13:E13"/>
    <mergeCell ref="F13:L13"/>
    <mergeCell ref="C18:D18"/>
    <mergeCell ref="E18:F18"/>
    <mergeCell ref="G18:L18"/>
    <mergeCell ref="B14:E14"/>
    <mergeCell ref="N13:O13"/>
    <mergeCell ref="F14:L14"/>
    <mergeCell ref="C17:D17"/>
    <mergeCell ref="E17:F17"/>
    <mergeCell ref="G17:L17"/>
    <mergeCell ref="N17:O17"/>
    <mergeCell ref="A24:P24"/>
    <mergeCell ref="A25:P25"/>
    <mergeCell ref="A36:J36"/>
    <mergeCell ref="A49:N49"/>
    <mergeCell ref="A50:N50"/>
    <mergeCell ref="A27:A28"/>
    <mergeCell ref="B27:B28"/>
    <mergeCell ref="C27:F27"/>
    <mergeCell ref="A39:A40"/>
    <mergeCell ref="B39:B40"/>
    <mergeCell ref="H319:H320"/>
    <mergeCell ref="J319:K319"/>
    <mergeCell ref="E309:E310"/>
    <mergeCell ref="F309:F310"/>
    <mergeCell ref="H309:I309"/>
    <mergeCell ref="A6:P6"/>
    <mergeCell ref="A74:J74"/>
    <mergeCell ref="A65:A66"/>
    <mergeCell ref="B65:B66"/>
    <mergeCell ref="C65:F65"/>
    <mergeCell ref="C52:F52"/>
    <mergeCell ref="G52:J52"/>
    <mergeCell ref="G65:J65"/>
    <mergeCell ref="A26:B26"/>
    <mergeCell ref="A62:N62"/>
    <mergeCell ref="C39:F39"/>
    <mergeCell ref="B318:B320"/>
    <mergeCell ref="G319:G320"/>
    <mergeCell ref="D309:D310"/>
    <mergeCell ref="A309:A310"/>
    <mergeCell ref="A318:A320"/>
    <mergeCell ref="A52:A53"/>
    <mergeCell ref="B52:B53"/>
    <mergeCell ref="A211:A212"/>
    <mergeCell ref="A208:I208"/>
    <mergeCell ref="A306:J306"/>
    <mergeCell ref="A307:J307"/>
    <mergeCell ref="J309:J310"/>
    <mergeCell ref="G309:G310"/>
    <mergeCell ref="B211:B212"/>
    <mergeCell ref="C211:C212"/>
    <mergeCell ref="D211:F211"/>
    <mergeCell ref="G211:I211"/>
    <mergeCell ref="A225:B225"/>
    <mergeCell ref="A226:B226"/>
    <mergeCell ref="A224:B224"/>
    <mergeCell ref="C309:C310"/>
    <mergeCell ref="A261:B261"/>
    <mergeCell ref="A223:B223"/>
    <mergeCell ref="A286:B286"/>
    <mergeCell ref="A299:B299"/>
    <mergeCell ref="A228:B228"/>
    <mergeCell ref="A244:B244"/>
    <mergeCell ref="A277:B277"/>
    <mergeCell ref="A279:B279"/>
    <mergeCell ref="A281:B281"/>
    <mergeCell ref="A305:P305"/>
    <mergeCell ref="A264:B264"/>
    <mergeCell ref="M191:M192"/>
    <mergeCell ref="O191:O192"/>
    <mergeCell ref="D180:E180"/>
    <mergeCell ref="F180:G180"/>
    <mergeCell ref="J202:L202"/>
    <mergeCell ref="B190:B192"/>
    <mergeCell ref="C190:F190"/>
    <mergeCell ref="G190:J190"/>
    <mergeCell ref="K190:L190"/>
    <mergeCell ref="A199:L199"/>
    <mergeCell ref="A200:L200"/>
    <mergeCell ref="A202:A203"/>
    <mergeCell ref="B202:B203"/>
    <mergeCell ref="C202:C203"/>
    <mergeCell ref="D202:F202"/>
    <mergeCell ref="G202:I202"/>
    <mergeCell ref="B88:B89"/>
    <mergeCell ref="A188:P188"/>
    <mergeCell ref="J180:K180"/>
    <mergeCell ref="A155:A156"/>
    <mergeCell ref="A177:K177"/>
    <mergeCell ref="K191:K192"/>
    <mergeCell ref="L191:L192"/>
    <mergeCell ref="P191:P192"/>
    <mergeCell ref="O190:P190"/>
    <mergeCell ref="C191:D191"/>
    <mergeCell ref="B180:C180"/>
    <mergeCell ref="K121:M121"/>
    <mergeCell ref="A121:A122"/>
    <mergeCell ref="B121:B122"/>
    <mergeCell ref="C121:C122"/>
    <mergeCell ref="D121:D122"/>
    <mergeCell ref="E121:G121"/>
    <mergeCell ref="H121:J121"/>
    <mergeCell ref="K98:O98"/>
    <mergeCell ref="E191:F191"/>
    <mergeCell ref="G191:H191"/>
    <mergeCell ref="I191:J191"/>
    <mergeCell ref="M190:N190"/>
    <mergeCell ref="N191:N192"/>
    <mergeCell ref="G343:I343"/>
    <mergeCell ref="A340:B340"/>
    <mergeCell ref="M220:N220"/>
    <mergeCell ref="A222:B222"/>
    <mergeCell ref="B309:B310"/>
    <mergeCell ref="G27:J27"/>
    <mergeCell ref="A316:L316"/>
    <mergeCell ref="I319:I320"/>
    <mergeCell ref="L319:L320"/>
    <mergeCell ref="G39:J39"/>
    <mergeCell ref="E155:G155"/>
    <mergeCell ref="H155:J155"/>
    <mergeCell ref="A117:M117"/>
    <mergeCell ref="A218:M218"/>
    <mergeCell ref="A118:M118"/>
    <mergeCell ref="B110:B111"/>
    <mergeCell ref="C110:F110"/>
    <mergeCell ref="G110:J110"/>
    <mergeCell ref="A190:A192"/>
    <mergeCell ref="A110:A111"/>
    <mergeCell ref="B155:B156"/>
    <mergeCell ref="C155:C156"/>
    <mergeCell ref="D155:D156"/>
    <mergeCell ref="A180:A181"/>
    <mergeCell ref="A20:P20"/>
    <mergeCell ref="A21:P21"/>
    <mergeCell ref="A22:P22"/>
    <mergeCell ref="A23:P23"/>
    <mergeCell ref="K220:L220"/>
    <mergeCell ref="G341:I341"/>
    <mergeCell ref="A335:I335"/>
    <mergeCell ref="E220:F220"/>
    <mergeCell ref="G220:H220"/>
    <mergeCell ref="I220:J220"/>
    <mergeCell ref="C88:F88"/>
    <mergeCell ref="A77:A78"/>
    <mergeCell ref="B77:B78"/>
    <mergeCell ref="C77:F77"/>
    <mergeCell ref="A153:J153"/>
    <mergeCell ref="H180:I180"/>
    <mergeCell ref="G77:J77"/>
    <mergeCell ref="A108:J108"/>
    <mergeCell ref="A85:J85"/>
    <mergeCell ref="G88:J88"/>
    <mergeCell ref="A98:A99"/>
    <mergeCell ref="C98:F98"/>
    <mergeCell ref="G98:J98"/>
    <mergeCell ref="B98:B99"/>
    <mergeCell ref="A342:B342"/>
    <mergeCell ref="A304:P304"/>
    <mergeCell ref="A242:B242"/>
    <mergeCell ref="A243:B243"/>
    <mergeCell ref="A252:B252"/>
    <mergeCell ref="A220:B221"/>
    <mergeCell ref="A246:B246"/>
    <mergeCell ref="A301:B301"/>
    <mergeCell ref="A302:B302"/>
    <mergeCell ref="A233:B233"/>
    <mergeCell ref="A326:I326"/>
    <mergeCell ref="C220:C221"/>
    <mergeCell ref="C318:G318"/>
    <mergeCell ref="D220:D221"/>
    <mergeCell ref="A229:B229"/>
    <mergeCell ref="A231:B231"/>
    <mergeCell ref="A235:B235"/>
    <mergeCell ref="A236:B236"/>
    <mergeCell ref="A238:B238"/>
    <mergeCell ref="A240:B240"/>
    <mergeCell ref="H318:L318"/>
    <mergeCell ref="C319:C320"/>
    <mergeCell ref="D319:D320"/>
    <mergeCell ref="E319:F319"/>
    <mergeCell ref="N56:O56"/>
    <mergeCell ref="N57:O57"/>
    <mergeCell ref="N58:O58"/>
    <mergeCell ref="N59:O59"/>
    <mergeCell ref="A287:B287"/>
    <mergeCell ref="A88:A89"/>
    <mergeCell ref="A278:B278"/>
    <mergeCell ref="A272:B272"/>
    <mergeCell ref="A273:B273"/>
    <mergeCell ref="A280:B280"/>
    <mergeCell ref="A274:B274"/>
    <mergeCell ref="A275:B275"/>
    <mergeCell ref="A282:B282"/>
    <mergeCell ref="A283:B283"/>
    <mergeCell ref="A266:B266"/>
    <mergeCell ref="A267:B267"/>
    <mergeCell ref="A268:B268"/>
    <mergeCell ref="A269:B269"/>
    <mergeCell ref="A270:B270"/>
    <mergeCell ref="A257:B257"/>
    <mergeCell ref="A258:B258"/>
    <mergeCell ref="N99:O99"/>
    <mergeCell ref="N100:O100"/>
    <mergeCell ref="A95:N95"/>
    <mergeCell ref="A96:N96"/>
    <mergeCell ref="A284:B284"/>
    <mergeCell ref="A285:B285"/>
    <mergeCell ref="A276:B276"/>
    <mergeCell ref="K27:O27"/>
    <mergeCell ref="K65:O65"/>
    <mergeCell ref="N66:O66"/>
    <mergeCell ref="N67:O67"/>
    <mergeCell ref="N53:O53"/>
    <mergeCell ref="N54:O54"/>
    <mergeCell ref="K52:O52"/>
    <mergeCell ref="N28:O28"/>
    <mergeCell ref="N29:O29"/>
    <mergeCell ref="N30:O30"/>
    <mergeCell ref="N31:O31"/>
    <mergeCell ref="N32:O32"/>
    <mergeCell ref="N34:O34"/>
    <mergeCell ref="N33:O33"/>
    <mergeCell ref="N55:O55"/>
    <mergeCell ref="A336:P336"/>
    <mergeCell ref="A338:P338"/>
    <mergeCell ref="A337:P337"/>
    <mergeCell ref="N101:O101"/>
    <mergeCell ref="N103:O103"/>
    <mergeCell ref="N102:O102"/>
    <mergeCell ref="N104:O104"/>
    <mergeCell ref="N105:O105"/>
    <mergeCell ref="N106:O106"/>
    <mergeCell ref="A294:B294"/>
    <mergeCell ref="A295:B295"/>
    <mergeCell ref="A296:B296"/>
    <mergeCell ref="A298:B298"/>
    <mergeCell ref="A300:B300"/>
    <mergeCell ref="A288:B288"/>
    <mergeCell ref="A289:B289"/>
    <mergeCell ref="A291:B291"/>
    <mergeCell ref="A292:B292"/>
    <mergeCell ref="A293:B293"/>
    <mergeCell ref="A271:B271"/>
    <mergeCell ref="A259:B259"/>
    <mergeCell ref="A260:B260"/>
    <mergeCell ref="A262:B262"/>
    <mergeCell ref="A263:B263"/>
    <mergeCell ref="A265:B265"/>
    <mergeCell ref="A247:B247"/>
    <mergeCell ref="A250:B250"/>
    <mergeCell ref="A253:B253"/>
    <mergeCell ref="A254:B254"/>
    <mergeCell ref="A255:B255"/>
    <mergeCell ref="A256:B256"/>
    <mergeCell ref="A297:B297"/>
    <mergeCell ref="A290:B290"/>
    <mergeCell ref="A248:B248"/>
    <mergeCell ref="A241:B241"/>
    <mergeCell ref="A239:B239"/>
    <mergeCell ref="A245:B245"/>
    <mergeCell ref="A249:B249"/>
    <mergeCell ref="A251:B251"/>
    <mergeCell ref="A227:B227"/>
    <mergeCell ref="A230:B230"/>
    <mergeCell ref="A237:B237"/>
    <mergeCell ref="A234:B234"/>
    <mergeCell ref="A232:B232"/>
  </mergeCells>
  <pageMargins left="0.15748031496062992" right="0.15748031496062992" top="0.31496062992125984" bottom="0.27559055118110237" header="0.31496062992125984" footer="0.31496062992125984"/>
  <pageSetup paperSize="9" scale="68" orientation="landscape"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9"/>
  <sheetViews>
    <sheetView view="pageBreakPreview" topLeftCell="A105" zoomScale="60" workbookViewId="0">
      <selection activeCell="U90" sqref="U90"/>
    </sheetView>
  </sheetViews>
  <sheetFormatPr defaultColWidth="9.140625" defaultRowHeight="15" x14ac:dyDescent="0.25"/>
  <cols>
    <col min="1" max="1" width="16.28515625" style="5" customWidth="1"/>
    <col min="2" max="2" width="34.5703125" style="5" customWidth="1"/>
    <col min="3" max="3" width="11.28515625" style="5" customWidth="1"/>
    <col min="4" max="4" width="14.85546875" style="5" customWidth="1"/>
    <col min="5" max="5" width="11.7109375" style="5" customWidth="1"/>
    <col min="6" max="8" width="11.28515625" style="5" customWidth="1"/>
    <col min="9" max="9" width="12.85546875" style="5" customWidth="1"/>
    <col min="10" max="10" width="11.7109375" style="5" customWidth="1"/>
    <col min="11" max="11" width="10.85546875" style="5" customWidth="1"/>
    <col min="12" max="12" width="11.28515625" style="5" customWidth="1"/>
    <col min="13" max="13" width="11.140625" style="5" customWidth="1"/>
    <col min="14" max="14" width="8.5703125" style="5" customWidth="1"/>
    <col min="15" max="15" width="6.85546875" style="5" customWidth="1"/>
    <col min="16" max="16" width="4.42578125" style="5" customWidth="1"/>
    <col min="17" max="16384" width="9.140625" style="5"/>
  </cols>
  <sheetData>
    <row r="1" spans="1:16" x14ac:dyDescent="0.25">
      <c r="P1" s="1" t="s">
        <v>0</v>
      </c>
    </row>
    <row r="2" spans="1:16" x14ac:dyDescent="0.25">
      <c r="P2" s="1" t="s">
        <v>1</v>
      </c>
    </row>
    <row r="3" spans="1:16" x14ac:dyDescent="0.25">
      <c r="P3" s="1" t="s">
        <v>2</v>
      </c>
    </row>
    <row r="4" spans="1:16" x14ac:dyDescent="0.25">
      <c r="P4" s="1" t="s">
        <v>3</v>
      </c>
    </row>
    <row r="5" spans="1:16" x14ac:dyDescent="0.25">
      <c r="P5" s="1" t="s">
        <v>4</v>
      </c>
    </row>
    <row r="6" spans="1:16" x14ac:dyDescent="0.25">
      <c r="A6" s="263" t="s">
        <v>321</v>
      </c>
      <c r="B6" s="263"/>
      <c r="C6" s="263"/>
      <c r="D6" s="263"/>
      <c r="E6" s="263"/>
      <c r="F6" s="263"/>
      <c r="G6" s="263"/>
      <c r="H6" s="263"/>
      <c r="I6" s="263"/>
      <c r="J6" s="263"/>
      <c r="K6" s="263"/>
      <c r="L6" s="263"/>
      <c r="M6" s="263"/>
      <c r="N6" s="263"/>
      <c r="O6" s="263"/>
      <c r="P6" s="263"/>
    </row>
    <row r="7" spans="1:16" x14ac:dyDescent="0.25">
      <c r="A7" s="18"/>
      <c r="B7" s="18"/>
      <c r="C7" s="18"/>
      <c r="D7" s="18"/>
      <c r="E7" s="18"/>
      <c r="F7" s="18"/>
      <c r="G7" s="18"/>
      <c r="H7" s="18"/>
      <c r="I7" s="18"/>
      <c r="J7" s="18"/>
      <c r="K7" s="18"/>
      <c r="L7" s="18"/>
      <c r="M7" s="18"/>
      <c r="N7" s="18"/>
      <c r="O7" s="18"/>
      <c r="P7" s="18"/>
    </row>
    <row r="8" spans="1:16" x14ac:dyDescent="0.25">
      <c r="A8" s="18"/>
      <c r="B8" s="18"/>
      <c r="C8" s="18"/>
      <c r="D8" s="18"/>
      <c r="E8" s="18"/>
      <c r="F8" s="18"/>
      <c r="G8" s="18"/>
      <c r="H8" s="18"/>
      <c r="I8" s="18"/>
      <c r="J8" s="18"/>
      <c r="K8" s="18"/>
      <c r="L8" s="18"/>
      <c r="M8" s="18"/>
      <c r="N8" s="18"/>
      <c r="O8" s="18"/>
      <c r="P8" s="18"/>
    </row>
    <row r="9" spans="1:16" x14ac:dyDescent="0.25">
      <c r="A9" s="18" t="s">
        <v>120</v>
      </c>
      <c r="B9" s="253" t="s">
        <v>191</v>
      </c>
      <c r="C9" s="253"/>
      <c r="D9" s="253"/>
      <c r="E9" s="253"/>
      <c r="F9" s="263">
        <v>15</v>
      </c>
      <c r="G9" s="263"/>
      <c r="H9" s="263"/>
      <c r="I9" s="263"/>
      <c r="J9" s="263"/>
      <c r="K9" s="263"/>
      <c r="L9" s="263"/>
      <c r="M9" s="18"/>
      <c r="N9" s="264" t="s">
        <v>192</v>
      </c>
      <c r="O9" s="265"/>
      <c r="P9" s="18"/>
    </row>
    <row r="10" spans="1:16" ht="18.75" customHeight="1" x14ac:dyDescent="0.25">
      <c r="A10" s="11"/>
      <c r="B10" s="266" t="s">
        <v>193</v>
      </c>
      <c r="C10" s="266"/>
      <c r="D10" s="266"/>
      <c r="E10" s="266"/>
      <c r="F10" s="267" t="s">
        <v>194</v>
      </c>
      <c r="G10" s="267"/>
      <c r="H10" s="267"/>
      <c r="I10" s="267"/>
      <c r="J10" s="267"/>
      <c r="K10" s="267"/>
      <c r="L10" s="267"/>
      <c r="M10" s="18"/>
      <c r="N10" s="21" t="s">
        <v>195</v>
      </c>
      <c r="O10" s="20"/>
      <c r="P10" s="20"/>
    </row>
    <row r="11" spans="1:16" x14ac:dyDescent="0.25">
      <c r="A11" s="18"/>
      <c r="B11" s="19"/>
      <c r="C11" s="19"/>
      <c r="D11" s="19"/>
      <c r="E11" s="19"/>
      <c r="F11" s="20"/>
      <c r="G11" s="20"/>
      <c r="H11" s="20"/>
      <c r="I11" s="20"/>
      <c r="J11" s="20"/>
      <c r="K11" s="20"/>
      <c r="L11" s="20"/>
      <c r="M11" s="18"/>
      <c r="N11" s="20"/>
      <c r="O11" s="20"/>
      <c r="P11" s="20"/>
    </row>
    <row r="12" spans="1:16" x14ac:dyDescent="0.25">
      <c r="A12" s="18"/>
      <c r="B12" s="19"/>
      <c r="C12" s="19"/>
      <c r="D12" s="19"/>
      <c r="E12" s="19"/>
      <c r="F12" s="20"/>
      <c r="G12" s="20"/>
      <c r="H12" s="20"/>
      <c r="I12" s="20"/>
      <c r="J12" s="20"/>
      <c r="K12" s="20"/>
      <c r="L12" s="20"/>
      <c r="M12" s="18"/>
      <c r="N12" s="20"/>
      <c r="O12" s="20"/>
      <c r="P12" s="20"/>
    </row>
    <row r="13" spans="1:16" x14ac:dyDescent="0.25">
      <c r="A13" s="18" t="s">
        <v>121</v>
      </c>
      <c r="B13" s="253" t="s">
        <v>191</v>
      </c>
      <c r="C13" s="253"/>
      <c r="D13" s="253"/>
      <c r="E13" s="253"/>
      <c r="F13" s="263">
        <v>151</v>
      </c>
      <c r="G13" s="263"/>
      <c r="H13" s="263"/>
      <c r="I13" s="263"/>
      <c r="J13" s="263"/>
      <c r="K13" s="263"/>
      <c r="L13" s="263"/>
      <c r="M13" s="18"/>
      <c r="N13" s="264" t="s">
        <v>192</v>
      </c>
      <c r="O13" s="265"/>
      <c r="P13" s="20"/>
    </row>
    <row r="14" spans="1:16" ht="35.25" customHeight="1" x14ac:dyDescent="0.25">
      <c r="A14" s="11"/>
      <c r="B14" s="266" t="s">
        <v>113</v>
      </c>
      <c r="C14" s="266"/>
      <c r="D14" s="266"/>
      <c r="E14" s="266"/>
      <c r="F14" s="267" t="s">
        <v>196</v>
      </c>
      <c r="G14" s="267"/>
      <c r="H14" s="267"/>
      <c r="I14" s="267"/>
      <c r="J14" s="267"/>
      <c r="K14" s="267"/>
      <c r="L14" s="267"/>
      <c r="M14" s="18"/>
      <c r="N14" s="21" t="s">
        <v>197</v>
      </c>
      <c r="O14" s="20"/>
      <c r="P14" s="20"/>
    </row>
    <row r="15" spans="1:16" ht="24" customHeight="1" x14ac:dyDescent="0.25">
      <c r="A15" s="18"/>
      <c r="B15" s="18"/>
      <c r="C15" s="18"/>
      <c r="D15" s="18"/>
      <c r="E15" s="18"/>
      <c r="F15" s="18"/>
      <c r="G15" s="18"/>
      <c r="H15" s="18"/>
      <c r="I15" s="18"/>
      <c r="J15" s="18"/>
      <c r="K15" s="18"/>
      <c r="L15" s="18"/>
      <c r="M15" s="18"/>
      <c r="N15" s="20"/>
      <c r="O15" s="20"/>
      <c r="P15" s="20"/>
    </row>
    <row r="16" spans="1:16" x14ac:dyDescent="0.25">
      <c r="A16" s="18"/>
      <c r="B16" s="18"/>
      <c r="C16" s="18"/>
      <c r="D16" s="18"/>
      <c r="E16" s="18"/>
      <c r="F16" s="18"/>
      <c r="G16" s="18"/>
      <c r="H16" s="18"/>
      <c r="I16" s="18"/>
      <c r="J16" s="18"/>
      <c r="K16" s="18"/>
      <c r="L16" s="18"/>
      <c r="M16" s="18"/>
      <c r="N16" s="20"/>
      <c r="O16" s="20"/>
      <c r="P16" s="20"/>
    </row>
    <row r="17" spans="1:16" x14ac:dyDescent="0.25">
      <c r="A17" s="18" t="s">
        <v>124</v>
      </c>
      <c r="B17" s="18">
        <v>1517310</v>
      </c>
      <c r="C17" s="268">
        <v>7310</v>
      </c>
      <c r="D17" s="263"/>
      <c r="E17" s="268" t="s">
        <v>260</v>
      </c>
      <c r="F17" s="263"/>
      <c r="G17" s="263" t="s">
        <v>202</v>
      </c>
      <c r="H17" s="263"/>
      <c r="I17" s="263"/>
      <c r="J17" s="263"/>
      <c r="K17" s="263"/>
      <c r="L17" s="263"/>
      <c r="M17" s="18"/>
      <c r="N17" s="264" t="s">
        <v>192</v>
      </c>
      <c r="O17" s="265"/>
      <c r="P17" s="20"/>
    </row>
    <row r="18" spans="1:16" ht="67.5" customHeight="1" x14ac:dyDescent="0.25">
      <c r="A18" s="18"/>
      <c r="B18" s="22" t="s">
        <v>198</v>
      </c>
      <c r="C18" s="267" t="s">
        <v>199</v>
      </c>
      <c r="D18" s="267"/>
      <c r="E18" s="267" t="s">
        <v>200</v>
      </c>
      <c r="F18" s="267"/>
      <c r="G18" s="267" t="s">
        <v>201</v>
      </c>
      <c r="H18" s="267"/>
      <c r="I18" s="267"/>
      <c r="J18" s="267"/>
      <c r="K18" s="267"/>
      <c r="L18" s="267"/>
      <c r="M18" s="18"/>
      <c r="N18" s="21" t="s">
        <v>197</v>
      </c>
      <c r="O18" s="20"/>
      <c r="P18" s="20"/>
    </row>
    <row r="19" spans="1:16" x14ac:dyDescent="0.25">
      <c r="A19" s="18"/>
      <c r="B19" s="18"/>
      <c r="C19" s="18"/>
      <c r="D19" s="18"/>
      <c r="E19" s="18"/>
      <c r="F19" s="18"/>
      <c r="G19" s="18"/>
      <c r="H19" s="18"/>
      <c r="I19" s="18"/>
      <c r="J19" s="18"/>
      <c r="K19" s="18"/>
      <c r="L19" s="18"/>
      <c r="M19" s="18"/>
      <c r="N19" s="18"/>
      <c r="O19" s="18"/>
      <c r="P19" s="18"/>
    </row>
    <row r="20" spans="1:16" x14ac:dyDescent="0.25">
      <c r="A20" s="18" t="s">
        <v>127</v>
      </c>
      <c r="B20" s="253" t="s">
        <v>262</v>
      </c>
      <c r="C20" s="253"/>
      <c r="D20" s="18"/>
      <c r="E20" s="18"/>
      <c r="F20" s="18"/>
      <c r="G20" s="18"/>
      <c r="H20" s="18"/>
      <c r="I20" s="18"/>
      <c r="J20" s="18"/>
      <c r="K20" s="18"/>
      <c r="L20" s="18"/>
      <c r="M20" s="18"/>
      <c r="N20" s="18"/>
      <c r="O20" s="18"/>
      <c r="P20" s="18"/>
    </row>
    <row r="21" spans="1:16" x14ac:dyDescent="0.25">
      <c r="A21" s="18" t="s">
        <v>263</v>
      </c>
      <c r="B21" s="253" t="s">
        <v>264</v>
      </c>
      <c r="C21" s="253"/>
      <c r="D21" s="253"/>
      <c r="E21" s="253"/>
      <c r="F21" s="18"/>
      <c r="G21" s="18"/>
      <c r="H21" s="18"/>
      <c r="I21" s="18"/>
      <c r="J21" s="18"/>
      <c r="K21" s="18"/>
      <c r="L21" s="18"/>
      <c r="M21" s="18"/>
      <c r="N21" s="18"/>
      <c r="O21" s="18"/>
      <c r="P21" s="18"/>
    </row>
    <row r="22" spans="1:16" x14ac:dyDescent="0.25">
      <c r="A22" s="18"/>
      <c r="B22" s="18"/>
      <c r="C22" s="18"/>
      <c r="D22" s="18"/>
      <c r="E22" s="18"/>
      <c r="F22" s="18"/>
      <c r="G22" s="18"/>
      <c r="H22" s="18"/>
      <c r="I22" s="18"/>
      <c r="J22" s="18"/>
      <c r="K22" s="18"/>
      <c r="L22" s="18"/>
      <c r="M22" s="18"/>
      <c r="N22" s="18"/>
      <c r="O22" s="18"/>
      <c r="P22" s="18"/>
    </row>
    <row r="23" spans="1:16" ht="17.25" hidden="1" customHeight="1" x14ac:dyDescent="0.25">
      <c r="A23" s="18"/>
      <c r="B23" s="18"/>
      <c r="C23" s="18"/>
      <c r="D23" s="18"/>
      <c r="E23" s="18"/>
      <c r="F23" s="18"/>
      <c r="G23" s="18"/>
      <c r="H23" s="18"/>
      <c r="I23" s="18"/>
      <c r="J23" s="18"/>
      <c r="K23" s="18"/>
      <c r="L23" s="18"/>
      <c r="M23" s="18"/>
      <c r="N23" s="18"/>
      <c r="O23" s="18"/>
      <c r="P23" s="18"/>
    </row>
    <row r="24" spans="1:16" hidden="1" x14ac:dyDescent="0.25">
      <c r="A24" s="18"/>
      <c r="B24" s="18"/>
      <c r="C24" s="18"/>
      <c r="D24" s="18"/>
      <c r="E24" s="18"/>
      <c r="F24" s="18"/>
      <c r="G24" s="18"/>
      <c r="H24" s="18"/>
      <c r="I24" s="18"/>
      <c r="J24" s="18"/>
      <c r="K24" s="18"/>
      <c r="L24" s="18"/>
      <c r="M24" s="18"/>
      <c r="N24" s="18"/>
      <c r="O24" s="18"/>
      <c r="P24" s="18"/>
    </row>
    <row r="25" spans="1:16" hidden="1" x14ac:dyDescent="0.25">
      <c r="A25" s="18"/>
      <c r="B25" s="18"/>
      <c r="C25" s="18"/>
      <c r="D25" s="18"/>
      <c r="E25" s="18"/>
      <c r="F25" s="18"/>
      <c r="G25" s="18"/>
      <c r="H25" s="18"/>
      <c r="I25" s="18"/>
      <c r="J25" s="18"/>
      <c r="K25" s="18"/>
      <c r="L25" s="18"/>
      <c r="M25" s="18"/>
      <c r="N25" s="18"/>
      <c r="O25" s="18"/>
      <c r="P25" s="18"/>
    </row>
    <row r="26" spans="1:16" ht="15" customHeight="1" x14ac:dyDescent="0.25">
      <c r="A26" s="256" t="s">
        <v>265</v>
      </c>
      <c r="B26" s="258" t="s">
        <v>7</v>
      </c>
      <c r="C26" s="258"/>
      <c r="D26" s="259"/>
      <c r="E26" s="242" t="s">
        <v>80</v>
      </c>
      <c r="F26" s="242"/>
      <c r="G26" s="230" t="s">
        <v>81</v>
      </c>
      <c r="H26" s="230"/>
      <c r="I26" s="242" t="s">
        <v>82</v>
      </c>
      <c r="J26" s="242"/>
      <c r="K26" s="242"/>
      <c r="L26" s="242"/>
      <c r="M26" s="242"/>
      <c r="N26" s="242"/>
      <c r="O26" s="242"/>
      <c r="P26" s="18"/>
    </row>
    <row r="27" spans="1:16" ht="99.75" customHeight="1" x14ac:dyDescent="0.25">
      <c r="A27" s="257"/>
      <c r="B27" s="260"/>
      <c r="C27" s="260"/>
      <c r="D27" s="261"/>
      <c r="E27" s="242"/>
      <c r="F27" s="242"/>
      <c r="G27" s="230"/>
      <c r="H27" s="230"/>
      <c r="I27" s="242" t="s">
        <v>49</v>
      </c>
      <c r="J27" s="242"/>
      <c r="K27" s="242" t="s">
        <v>266</v>
      </c>
      <c r="L27" s="242"/>
      <c r="M27" s="230" t="s">
        <v>267</v>
      </c>
      <c r="N27" s="230"/>
      <c r="O27" s="230"/>
      <c r="P27" s="18"/>
    </row>
    <row r="28" spans="1:16" x14ac:dyDescent="0.25">
      <c r="A28" s="23">
        <v>1</v>
      </c>
      <c r="B28" s="226">
        <v>2</v>
      </c>
      <c r="C28" s="229"/>
      <c r="D28" s="227"/>
      <c r="E28" s="226">
        <v>3</v>
      </c>
      <c r="F28" s="227"/>
      <c r="G28" s="226">
        <v>4</v>
      </c>
      <c r="H28" s="227"/>
      <c r="I28" s="226">
        <v>5</v>
      </c>
      <c r="J28" s="227"/>
      <c r="K28" s="226">
        <v>6</v>
      </c>
      <c r="L28" s="227"/>
      <c r="M28" s="226">
        <v>7</v>
      </c>
      <c r="N28" s="229"/>
      <c r="O28" s="227"/>
      <c r="P28" s="18"/>
    </row>
    <row r="29" spans="1:16" ht="30.75" customHeight="1" x14ac:dyDescent="0.25">
      <c r="A29" s="15">
        <v>3122</v>
      </c>
      <c r="B29" s="212" t="s">
        <v>162</v>
      </c>
      <c r="C29" s="213"/>
      <c r="D29" s="214"/>
      <c r="E29" s="200">
        <v>4694177</v>
      </c>
      <c r="F29" s="201"/>
      <c r="G29" s="200">
        <v>2887000</v>
      </c>
      <c r="H29" s="201"/>
      <c r="I29" s="200">
        <v>2900000</v>
      </c>
      <c r="J29" s="201"/>
      <c r="K29" s="218">
        <f>173653844-2900000</f>
        <v>170753844</v>
      </c>
      <c r="L29" s="254"/>
      <c r="M29" s="200" t="s">
        <v>268</v>
      </c>
      <c r="N29" s="205"/>
      <c r="O29" s="201"/>
      <c r="P29" s="18"/>
    </row>
    <row r="30" spans="1:16" hidden="1" x14ac:dyDescent="0.25">
      <c r="A30" s="2"/>
      <c r="B30" s="192"/>
      <c r="C30" s="211"/>
      <c r="D30" s="193"/>
      <c r="E30" s="200"/>
      <c r="F30" s="201"/>
      <c r="G30" s="200"/>
      <c r="H30" s="201"/>
      <c r="I30" s="200"/>
      <c r="J30" s="201"/>
      <c r="K30" s="215"/>
      <c r="L30" s="251"/>
      <c r="M30" s="200"/>
      <c r="N30" s="205"/>
      <c r="O30" s="201"/>
      <c r="P30" s="18"/>
    </row>
    <row r="31" spans="1:16" hidden="1" x14ac:dyDescent="0.25">
      <c r="A31" s="2"/>
      <c r="B31" s="192"/>
      <c r="C31" s="211"/>
      <c r="D31" s="193"/>
      <c r="E31" s="200"/>
      <c r="F31" s="201"/>
      <c r="G31" s="200"/>
      <c r="H31" s="201"/>
      <c r="I31" s="200"/>
      <c r="J31" s="201"/>
      <c r="K31" s="215"/>
      <c r="L31" s="251"/>
      <c r="M31" s="200"/>
      <c r="N31" s="205"/>
      <c r="O31" s="201"/>
      <c r="P31" s="18"/>
    </row>
    <row r="32" spans="1:16" hidden="1" x14ac:dyDescent="0.25">
      <c r="A32" s="2"/>
      <c r="B32" s="192"/>
      <c r="C32" s="211"/>
      <c r="D32" s="193"/>
      <c r="E32" s="200"/>
      <c r="F32" s="201"/>
      <c r="G32" s="200"/>
      <c r="H32" s="201"/>
      <c r="I32" s="200"/>
      <c r="J32" s="201"/>
      <c r="K32" s="215"/>
      <c r="L32" s="251"/>
      <c r="M32" s="200"/>
      <c r="N32" s="205"/>
      <c r="O32" s="201"/>
      <c r="P32" s="18"/>
    </row>
    <row r="33" spans="1:16" hidden="1" x14ac:dyDescent="0.25">
      <c r="A33" s="2"/>
      <c r="B33" s="192"/>
      <c r="C33" s="211"/>
      <c r="D33" s="193"/>
      <c r="E33" s="200"/>
      <c r="F33" s="201"/>
      <c r="G33" s="200"/>
      <c r="H33" s="201"/>
      <c r="I33" s="200"/>
      <c r="J33" s="201"/>
      <c r="K33" s="215"/>
      <c r="L33" s="251"/>
      <c r="M33" s="200"/>
      <c r="N33" s="205"/>
      <c r="O33" s="201"/>
      <c r="P33" s="18"/>
    </row>
    <row r="34" spans="1:16" hidden="1" x14ac:dyDescent="0.25">
      <c r="A34" s="2"/>
      <c r="B34" s="192"/>
      <c r="C34" s="211"/>
      <c r="D34" s="193"/>
      <c r="E34" s="200"/>
      <c r="F34" s="201"/>
      <c r="G34" s="200"/>
      <c r="H34" s="201"/>
      <c r="I34" s="200"/>
      <c r="J34" s="201"/>
      <c r="K34" s="215"/>
      <c r="L34" s="251"/>
      <c r="M34" s="200"/>
      <c r="N34" s="205"/>
      <c r="O34" s="201"/>
      <c r="P34" s="18"/>
    </row>
    <row r="35" spans="1:16" hidden="1" x14ac:dyDescent="0.25">
      <c r="A35" s="2"/>
      <c r="B35" s="192"/>
      <c r="C35" s="211"/>
      <c r="D35" s="193"/>
      <c r="E35" s="200"/>
      <c r="F35" s="201"/>
      <c r="G35" s="200"/>
      <c r="H35" s="201"/>
      <c r="I35" s="200"/>
      <c r="J35" s="201"/>
      <c r="K35" s="215"/>
      <c r="L35" s="251"/>
      <c r="M35" s="200"/>
      <c r="N35" s="205"/>
      <c r="O35" s="201"/>
      <c r="P35" s="18"/>
    </row>
    <row r="36" spans="1:16" hidden="1" x14ac:dyDescent="0.25">
      <c r="A36" s="2"/>
      <c r="B36" s="192"/>
      <c r="C36" s="211"/>
      <c r="D36" s="193"/>
      <c r="E36" s="200"/>
      <c r="F36" s="201"/>
      <c r="G36" s="200"/>
      <c r="H36" s="201"/>
      <c r="I36" s="200"/>
      <c r="J36" s="201"/>
      <c r="K36" s="215"/>
      <c r="L36" s="251"/>
      <c r="M36" s="200"/>
      <c r="N36" s="205"/>
      <c r="O36" s="201"/>
      <c r="P36" s="18"/>
    </row>
    <row r="37" spans="1:16" hidden="1" x14ac:dyDescent="0.25">
      <c r="A37" s="2"/>
      <c r="B37" s="192"/>
      <c r="C37" s="211"/>
      <c r="D37" s="193"/>
      <c r="E37" s="200"/>
      <c r="F37" s="201"/>
      <c r="G37" s="200"/>
      <c r="H37" s="201"/>
      <c r="I37" s="200"/>
      <c r="J37" s="201"/>
      <c r="K37" s="215"/>
      <c r="L37" s="251"/>
      <c r="M37" s="200"/>
      <c r="N37" s="205"/>
      <c r="O37" s="201"/>
      <c r="P37" s="18"/>
    </row>
    <row r="38" spans="1:16" hidden="1" x14ac:dyDescent="0.25">
      <c r="A38" s="18"/>
      <c r="B38" s="18"/>
      <c r="C38" s="18"/>
      <c r="D38" s="18"/>
      <c r="E38" s="18"/>
      <c r="F38" s="18"/>
      <c r="G38" s="18"/>
      <c r="H38" s="18"/>
      <c r="I38" s="18"/>
      <c r="J38" s="18"/>
      <c r="K38" s="32"/>
      <c r="L38" s="32"/>
      <c r="M38" s="18"/>
      <c r="N38" s="18"/>
      <c r="O38" s="18"/>
      <c r="P38" s="18"/>
    </row>
    <row r="39" spans="1:16" hidden="1" x14ac:dyDescent="0.25">
      <c r="A39" s="18"/>
      <c r="B39" s="18"/>
      <c r="C39" s="18"/>
      <c r="D39" s="18"/>
      <c r="E39" s="18"/>
      <c r="F39" s="18"/>
      <c r="G39" s="18"/>
      <c r="H39" s="18"/>
      <c r="I39" s="18"/>
      <c r="J39" s="18"/>
      <c r="K39" s="32"/>
      <c r="L39" s="32"/>
      <c r="M39" s="18"/>
      <c r="N39" s="18"/>
      <c r="O39" s="18"/>
      <c r="P39" s="18"/>
    </row>
    <row r="40" spans="1:16" hidden="1" x14ac:dyDescent="0.25">
      <c r="A40" s="18"/>
      <c r="B40" s="18"/>
      <c r="C40" s="18"/>
      <c r="D40" s="18"/>
      <c r="E40" s="18"/>
      <c r="F40" s="18"/>
      <c r="G40" s="18"/>
      <c r="H40" s="18"/>
      <c r="I40" s="18"/>
      <c r="J40" s="18"/>
      <c r="K40" s="32"/>
      <c r="L40" s="32"/>
      <c r="M40" s="18"/>
      <c r="N40" s="18"/>
      <c r="O40" s="18"/>
      <c r="P40" s="18"/>
    </row>
    <row r="41" spans="1:16" hidden="1" x14ac:dyDescent="0.25">
      <c r="A41" s="18"/>
      <c r="B41" s="18"/>
      <c r="C41" s="18"/>
      <c r="D41" s="18"/>
      <c r="E41" s="18"/>
      <c r="F41" s="18"/>
      <c r="G41" s="18"/>
      <c r="H41" s="18"/>
      <c r="I41" s="18"/>
      <c r="J41" s="18"/>
      <c r="K41" s="32"/>
      <c r="L41" s="32"/>
      <c r="M41" s="18"/>
      <c r="N41" s="18"/>
      <c r="O41" s="18"/>
      <c r="P41" s="18"/>
    </row>
    <row r="42" spans="1:16" hidden="1" x14ac:dyDescent="0.25">
      <c r="A42" s="18"/>
      <c r="B42" s="18"/>
      <c r="C42" s="18"/>
      <c r="D42" s="18"/>
      <c r="E42" s="18"/>
      <c r="F42" s="18"/>
      <c r="G42" s="18"/>
      <c r="H42" s="18"/>
      <c r="I42" s="18"/>
      <c r="J42" s="18"/>
      <c r="K42" s="32"/>
      <c r="L42" s="32"/>
      <c r="M42" s="18"/>
      <c r="N42" s="18"/>
      <c r="O42" s="18"/>
      <c r="P42" s="18"/>
    </row>
    <row r="43" spans="1:16" hidden="1" x14ac:dyDescent="0.25">
      <c r="A43" s="18"/>
      <c r="B43" s="18"/>
      <c r="C43" s="18"/>
      <c r="D43" s="18"/>
      <c r="E43" s="18"/>
      <c r="F43" s="18"/>
      <c r="G43" s="18"/>
      <c r="H43" s="18"/>
      <c r="I43" s="18"/>
      <c r="J43" s="18"/>
      <c r="K43" s="32"/>
      <c r="L43" s="32"/>
      <c r="M43" s="18"/>
      <c r="N43" s="18"/>
      <c r="O43" s="18"/>
      <c r="P43" s="18"/>
    </row>
    <row r="44" spans="1:16" ht="28.5" customHeight="1" x14ac:dyDescent="0.25">
      <c r="A44" s="8">
        <v>3142</v>
      </c>
      <c r="B44" s="231" t="s">
        <v>163</v>
      </c>
      <c r="C44" s="231"/>
      <c r="D44" s="231"/>
      <c r="E44" s="200">
        <v>1741739</v>
      </c>
      <c r="F44" s="201"/>
      <c r="G44" s="200">
        <v>942000</v>
      </c>
      <c r="H44" s="201"/>
      <c r="I44" s="200">
        <v>5350000</v>
      </c>
      <c r="J44" s="201"/>
      <c r="K44" s="218">
        <f>68892091-5350000</f>
        <v>63542091</v>
      </c>
      <c r="L44" s="254"/>
      <c r="M44" s="200" t="s">
        <v>330</v>
      </c>
      <c r="N44" s="205"/>
      <c r="O44" s="201"/>
      <c r="P44" s="18"/>
    </row>
    <row r="45" spans="1:16" ht="21" customHeight="1" x14ac:dyDescent="0.25">
      <c r="A45" s="18"/>
      <c r="B45" s="18"/>
      <c r="C45" s="18"/>
      <c r="D45" s="18"/>
      <c r="E45" s="18"/>
      <c r="F45" s="18"/>
      <c r="G45" s="18"/>
      <c r="H45" s="18"/>
      <c r="I45" s="18"/>
      <c r="J45" s="18"/>
      <c r="K45" s="18"/>
      <c r="L45" s="18"/>
      <c r="M45" s="18"/>
      <c r="N45" s="18"/>
      <c r="O45" s="18"/>
      <c r="P45" s="18"/>
    </row>
    <row r="46" spans="1:16" ht="114.75" customHeight="1" x14ac:dyDescent="0.25">
      <c r="A46" s="255" t="s">
        <v>332</v>
      </c>
      <c r="B46" s="175"/>
      <c r="C46" s="175"/>
      <c r="D46" s="175"/>
      <c r="E46" s="175"/>
      <c r="F46" s="175"/>
      <c r="G46" s="175"/>
      <c r="H46" s="175"/>
      <c r="I46" s="175"/>
      <c r="J46" s="175"/>
      <c r="K46" s="175"/>
      <c r="L46" s="175"/>
      <c r="M46" s="175"/>
      <c r="N46" s="175"/>
      <c r="O46" s="175"/>
      <c r="P46" s="175"/>
    </row>
    <row r="47" spans="1:16" ht="285.75" hidden="1" customHeight="1" x14ac:dyDescent="0.25">
      <c r="A47" s="252" t="s">
        <v>310</v>
      </c>
      <c r="B47" s="252"/>
      <c r="C47" s="252"/>
      <c r="D47" s="252"/>
      <c r="E47" s="252"/>
      <c r="F47" s="252"/>
      <c r="G47" s="252"/>
      <c r="H47" s="252"/>
      <c r="I47" s="252"/>
      <c r="J47" s="252"/>
      <c r="K47" s="252"/>
      <c r="L47" s="252"/>
      <c r="M47" s="252"/>
      <c r="N47" s="252"/>
      <c r="O47" s="252"/>
      <c r="P47" s="252"/>
    </row>
    <row r="48" spans="1:16" hidden="1" x14ac:dyDescent="0.25">
      <c r="A48" s="18"/>
      <c r="B48" s="18"/>
      <c r="C48" s="18"/>
      <c r="D48" s="18"/>
      <c r="E48" s="18"/>
      <c r="F48" s="18"/>
      <c r="G48" s="18"/>
      <c r="H48" s="18"/>
      <c r="I48" s="18"/>
      <c r="J48" s="18"/>
      <c r="K48" s="18"/>
      <c r="L48" s="18"/>
      <c r="M48" s="18"/>
      <c r="N48" s="18"/>
      <c r="O48" s="18"/>
      <c r="P48" s="18"/>
    </row>
    <row r="49" spans="1:16" ht="123.75" customHeight="1" x14ac:dyDescent="0.25">
      <c r="A49" s="255" t="s">
        <v>331</v>
      </c>
      <c r="B49" s="255"/>
      <c r="C49" s="255"/>
      <c r="D49" s="255"/>
      <c r="E49" s="255"/>
      <c r="F49" s="255"/>
      <c r="G49" s="255"/>
      <c r="H49" s="255"/>
      <c r="I49" s="255"/>
      <c r="J49" s="255"/>
      <c r="K49" s="255"/>
      <c r="L49" s="255"/>
      <c r="M49" s="255"/>
      <c r="N49" s="255"/>
      <c r="O49" s="255"/>
      <c r="P49" s="255"/>
    </row>
    <row r="50" spans="1:16" ht="132.75" customHeight="1" x14ac:dyDescent="0.25">
      <c r="A50" s="255" t="s">
        <v>333</v>
      </c>
      <c r="B50" s="255"/>
      <c r="C50" s="255"/>
      <c r="D50" s="255"/>
      <c r="E50" s="255"/>
      <c r="F50" s="255"/>
      <c r="G50" s="255"/>
      <c r="H50" s="255"/>
      <c r="I50" s="255"/>
      <c r="J50" s="255"/>
      <c r="K50" s="255"/>
      <c r="L50" s="255"/>
      <c r="M50" s="255"/>
      <c r="N50" s="255"/>
      <c r="O50" s="255"/>
      <c r="P50" s="255"/>
    </row>
    <row r="51" spans="1:16" x14ac:dyDescent="0.25">
      <c r="A51" s="253" t="s">
        <v>269</v>
      </c>
      <c r="B51" s="253"/>
      <c r="C51" s="253"/>
      <c r="D51" s="253"/>
      <c r="E51" s="253"/>
      <c r="F51" s="253"/>
      <c r="G51" s="253"/>
      <c r="H51" s="253"/>
      <c r="I51" s="253"/>
      <c r="J51" s="253"/>
      <c r="K51" s="253"/>
      <c r="L51" s="253"/>
      <c r="M51" s="253"/>
      <c r="N51" s="253"/>
      <c r="O51" s="253"/>
      <c r="P51" s="253"/>
    </row>
    <row r="52" spans="1:16" x14ac:dyDescent="0.25">
      <c r="A52" s="18"/>
      <c r="B52" s="18"/>
      <c r="C52" s="18"/>
      <c r="D52" s="18"/>
      <c r="E52" s="18"/>
      <c r="F52" s="18"/>
      <c r="G52" s="18"/>
      <c r="H52" s="18"/>
      <c r="I52" s="18"/>
      <c r="J52" s="18"/>
      <c r="K52" s="18"/>
      <c r="L52" s="18"/>
      <c r="M52" s="18"/>
      <c r="N52" s="18"/>
      <c r="O52" s="18"/>
      <c r="P52" s="18"/>
    </row>
    <row r="53" spans="1:16" ht="45.75" customHeight="1" x14ac:dyDescent="0.25">
      <c r="A53" s="24" t="s">
        <v>270</v>
      </c>
      <c r="B53" s="242" t="s">
        <v>7</v>
      </c>
      <c r="C53" s="242"/>
      <c r="D53" s="242"/>
      <c r="E53" s="242" t="s">
        <v>23</v>
      </c>
      <c r="F53" s="242"/>
      <c r="G53" s="242" t="s">
        <v>24</v>
      </c>
      <c r="H53" s="242"/>
      <c r="I53" s="230" t="s">
        <v>271</v>
      </c>
      <c r="J53" s="230"/>
      <c r="K53" s="230"/>
      <c r="L53" s="230"/>
      <c r="M53" s="230" t="s">
        <v>272</v>
      </c>
      <c r="N53" s="230"/>
      <c r="O53" s="230"/>
      <c r="P53" s="230"/>
    </row>
    <row r="54" spans="1:16" x14ac:dyDescent="0.25">
      <c r="A54" s="24">
        <v>1</v>
      </c>
      <c r="B54" s="226">
        <v>2</v>
      </c>
      <c r="C54" s="229"/>
      <c r="D54" s="227"/>
      <c r="E54" s="226">
        <v>3</v>
      </c>
      <c r="F54" s="227"/>
      <c r="G54" s="226">
        <v>4</v>
      </c>
      <c r="H54" s="227"/>
      <c r="I54" s="226">
        <v>5</v>
      </c>
      <c r="J54" s="229"/>
      <c r="K54" s="229"/>
      <c r="L54" s="227"/>
      <c r="M54" s="226">
        <v>6</v>
      </c>
      <c r="N54" s="229"/>
      <c r="O54" s="229"/>
      <c r="P54" s="227"/>
    </row>
    <row r="55" spans="1:16" x14ac:dyDescent="0.25">
      <c r="A55" s="24" t="s">
        <v>120</v>
      </c>
      <c r="B55" s="247" t="s">
        <v>25</v>
      </c>
      <c r="C55" s="248"/>
      <c r="D55" s="249"/>
      <c r="E55" s="226"/>
      <c r="F55" s="227"/>
      <c r="G55" s="226"/>
      <c r="H55" s="227"/>
      <c r="I55" s="226"/>
      <c r="J55" s="229"/>
      <c r="K55" s="229"/>
      <c r="L55" s="227"/>
      <c r="M55" s="226"/>
      <c r="N55" s="229"/>
      <c r="O55" s="229"/>
      <c r="P55" s="227"/>
    </row>
    <row r="56" spans="1:16" ht="80.25" customHeight="1" x14ac:dyDescent="0.25">
      <c r="A56" s="24" t="s">
        <v>114</v>
      </c>
      <c r="B56" s="212" t="s">
        <v>273</v>
      </c>
      <c r="C56" s="213"/>
      <c r="D56" s="214"/>
      <c r="E56" s="192" t="s">
        <v>116</v>
      </c>
      <c r="F56" s="193"/>
      <c r="G56" s="185" t="s">
        <v>274</v>
      </c>
      <c r="H56" s="186"/>
      <c r="I56" s="200">
        <f>I29</f>
        <v>2900000</v>
      </c>
      <c r="J56" s="205"/>
      <c r="K56" s="205"/>
      <c r="L56" s="201"/>
      <c r="M56" s="215">
        <f>K29</f>
        <v>170753844</v>
      </c>
      <c r="N56" s="250"/>
      <c r="O56" s="250"/>
      <c r="P56" s="251"/>
    </row>
    <row r="57" spans="1:16" ht="80.25" customHeight="1" x14ac:dyDescent="0.25">
      <c r="A57" s="24" t="s">
        <v>115</v>
      </c>
      <c r="B57" s="212" t="s">
        <v>275</v>
      </c>
      <c r="C57" s="213"/>
      <c r="D57" s="214"/>
      <c r="E57" s="192" t="s">
        <v>116</v>
      </c>
      <c r="F57" s="193"/>
      <c r="G57" s="185" t="s">
        <v>274</v>
      </c>
      <c r="H57" s="186"/>
      <c r="I57" s="200">
        <f>I44</f>
        <v>5350000</v>
      </c>
      <c r="J57" s="205"/>
      <c r="K57" s="205"/>
      <c r="L57" s="201"/>
      <c r="M57" s="215">
        <f>K44</f>
        <v>63542091</v>
      </c>
      <c r="N57" s="250"/>
      <c r="O57" s="250"/>
      <c r="P57" s="251"/>
    </row>
    <row r="58" spans="1:16" x14ac:dyDescent="0.25">
      <c r="A58" s="24" t="s">
        <v>121</v>
      </c>
      <c r="B58" s="247" t="s">
        <v>26</v>
      </c>
      <c r="C58" s="248"/>
      <c r="D58" s="249"/>
      <c r="E58" s="192"/>
      <c r="F58" s="193"/>
      <c r="G58" s="192"/>
      <c r="H58" s="193"/>
      <c r="I58" s="200"/>
      <c r="J58" s="205"/>
      <c r="K58" s="205"/>
      <c r="L58" s="201"/>
      <c r="M58" s="200"/>
      <c r="N58" s="205"/>
      <c r="O58" s="205"/>
      <c r="P58" s="201"/>
    </row>
    <row r="59" spans="1:16" ht="90.75" customHeight="1" x14ac:dyDescent="0.25">
      <c r="A59" s="24" t="s">
        <v>122</v>
      </c>
      <c r="B59" s="194" t="s">
        <v>148</v>
      </c>
      <c r="C59" s="195"/>
      <c r="D59" s="196"/>
      <c r="E59" s="192" t="s">
        <v>117</v>
      </c>
      <c r="F59" s="193"/>
      <c r="G59" s="185" t="s">
        <v>276</v>
      </c>
      <c r="H59" s="186"/>
      <c r="I59" s="200">
        <v>5</v>
      </c>
      <c r="J59" s="205"/>
      <c r="K59" s="205"/>
      <c r="L59" s="201"/>
      <c r="M59" s="200">
        <v>26</v>
      </c>
      <c r="N59" s="205"/>
      <c r="O59" s="205"/>
      <c r="P59" s="201"/>
    </row>
    <row r="60" spans="1:16" ht="90.75" customHeight="1" x14ac:dyDescent="0.25">
      <c r="A60" s="24" t="s">
        <v>123</v>
      </c>
      <c r="B60" s="194" t="s">
        <v>138</v>
      </c>
      <c r="C60" s="195"/>
      <c r="D60" s="196"/>
      <c r="E60" s="192" t="s">
        <v>117</v>
      </c>
      <c r="F60" s="193"/>
      <c r="G60" s="185" t="s">
        <v>276</v>
      </c>
      <c r="H60" s="186"/>
      <c r="I60" s="200">
        <v>5</v>
      </c>
      <c r="J60" s="205"/>
      <c r="K60" s="205"/>
      <c r="L60" s="201"/>
      <c r="M60" s="200">
        <v>14</v>
      </c>
      <c r="N60" s="205"/>
      <c r="O60" s="205"/>
      <c r="P60" s="201"/>
    </row>
    <row r="61" spans="1:16" x14ac:dyDescent="0.25">
      <c r="A61" s="24" t="s">
        <v>124</v>
      </c>
      <c r="B61" s="247" t="s">
        <v>27</v>
      </c>
      <c r="C61" s="248"/>
      <c r="D61" s="249"/>
      <c r="E61" s="192"/>
      <c r="F61" s="193"/>
      <c r="G61" s="226"/>
      <c r="H61" s="227"/>
      <c r="I61" s="200"/>
      <c r="J61" s="205"/>
      <c r="K61" s="205"/>
      <c r="L61" s="201"/>
      <c r="M61" s="200"/>
      <c r="N61" s="205"/>
      <c r="O61" s="205"/>
      <c r="P61" s="201"/>
    </row>
    <row r="62" spans="1:16" ht="35.25" customHeight="1" x14ac:dyDescent="0.25">
      <c r="A62" s="24" t="s">
        <v>125</v>
      </c>
      <c r="B62" s="194" t="s">
        <v>277</v>
      </c>
      <c r="C62" s="195"/>
      <c r="D62" s="196"/>
      <c r="E62" s="192" t="s">
        <v>116</v>
      </c>
      <c r="F62" s="193"/>
      <c r="G62" s="192" t="s">
        <v>119</v>
      </c>
      <c r="H62" s="193"/>
      <c r="I62" s="200">
        <f>I56/I59</f>
        <v>580000</v>
      </c>
      <c r="J62" s="205"/>
      <c r="K62" s="205"/>
      <c r="L62" s="201"/>
      <c r="M62" s="200">
        <f>M56/M59</f>
        <v>6567455.538461538</v>
      </c>
      <c r="N62" s="205"/>
      <c r="O62" s="205"/>
      <c r="P62" s="201"/>
    </row>
    <row r="63" spans="1:16" ht="35.25" customHeight="1" x14ac:dyDescent="0.25">
      <c r="A63" s="24" t="s">
        <v>126</v>
      </c>
      <c r="B63" s="194" t="s">
        <v>278</v>
      </c>
      <c r="C63" s="195"/>
      <c r="D63" s="196"/>
      <c r="E63" s="192" t="s">
        <v>116</v>
      </c>
      <c r="F63" s="193"/>
      <c r="G63" s="192" t="s">
        <v>119</v>
      </c>
      <c r="H63" s="193"/>
      <c r="I63" s="200">
        <f>I57/I60</f>
        <v>1070000</v>
      </c>
      <c r="J63" s="205"/>
      <c r="K63" s="205"/>
      <c r="L63" s="201"/>
      <c r="M63" s="200">
        <f>M57/M60</f>
        <v>4538720.7857142854</v>
      </c>
      <c r="N63" s="205"/>
      <c r="O63" s="205"/>
      <c r="P63" s="201"/>
    </row>
    <row r="64" spans="1:16" x14ac:dyDescent="0.25">
      <c r="A64" s="24" t="s">
        <v>127</v>
      </c>
      <c r="B64" s="247" t="s">
        <v>28</v>
      </c>
      <c r="C64" s="248"/>
      <c r="D64" s="249"/>
      <c r="E64" s="192"/>
      <c r="F64" s="193"/>
      <c r="G64" s="192"/>
      <c r="H64" s="193"/>
      <c r="I64" s="200"/>
      <c r="J64" s="205"/>
      <c r="K64" s="205"/>
      <c r="L64" s="201"/>
      <c r="M64" s="200"/>
      <c r="N64" s="205"/>
      <c r="O64" s="205"/>
      <c r="P64" s="201"/>
    </row>
    <row r="65" spans="1:16" ht="30" customHeight="1" x14ac:dyDescent="0.25">
      <c r="A65" s="24" t="s">
        <v>128</v>
      </c>
      <c r="B65" s="194" t="s">
        <v>279</v>
      </c>
      <c r="C65" s="195"/>
      <c r="D65" s="196"/>
      <c r="E65" s="192" t="s">
        <v>118</v>
      </c>
      <c r="F65" s="193"/>
      <c r="G65" s="192" t="s">
        <v>119</v>
      </c>
      <c r="H65" s="193"/>
      <c r="I65" s="187">
        <f>5/5*100</f>
        <v>100</v>
      </c>
      <c r="J65" s="246"/>
      <c r="K65" s="246"/>
      <c r="L65" s="188"/>
      <c r="M65" s="187">
        <f>M59/5*100</f>
        <v>520</v>
      </c>
      <c r="N65" s="246"/>
      <c r="O65" s="246"/>
      <c r="P65" s="188"/>
    </row>
    <row r="66" spans="1:16" ht="29.25" customHeight="1" x14ac:dyDescent="0.25">
      <c r="A66" s="24" t="s">
        <v>129</v>
      </c>
      <c r="B66" s="194" t="s">
        <v>280</v>
      </c>
      <c r="C66" s="195"/>
      <c r="D66" s="196"/>
      <c r="E66" s="192" t="s">
        <v>118</v>
      </c>
      <c r="F66" s="193"/>
      <c r="G66" s="192" t="s">
        <v>119</v>
      </c>
      <c r="H66" s="193"/>
      <c r="I66" s="187">
        <f>I56/2887000*100</f>
        <v>100.45029442327676</v>
      </c>
      <c r="J66" s="246"/>
      <c r="K66" s="246"/>
      <c r="L66" s="188"/>
      <c r="M66" s="187">
        <f>M56/2887000*100</f>
        <v>5914.5772081745754</v>
      </c>
      <c r="N66" s="246"/>
      <c r="O66" s="246"/>
      <c r="P66" s="188"/>
    </row>
    <row r="67" spans="1:16" ht="29.25" customHeight="1" x14ac:dyDescent="0.25">
      <c r="A67" s="24" t="s">
        <v>130</v>
      </c>
      <c r="B67" s="194" t="s">
        <v>281</v>
      </c>
      <c r="C67" s="195"/>
      <c r="D67" s="196"/>
      <c r="E67" s="192" t="s">
        <v>118</v>
      </c>
      <c r="F67" s="193"/>
      <c r="G67" s="192" t="s">
        <v>119</v>
      </c>
      <c r="H67" s="193"/>
      <c r="I67" s="187">
        <f>I60/5*100</f>
        <v>100</v>
      </c>
      <c r="J67" s="246"/>
      <c r="K67" s="246"/>
      <c r="L67" s="188"/>
      <c r="M67" s="187">
        <f>M60/5*100</f>
        <v>280</v>
      </c>
      <c r="N67" s="246"/>
      <c r="O67" s="246"/>
      <c r="P67" s="188"/>
    </row>
    <row r="68" spans="1:16" ht="29.25" customHeight="1" x14ac:dyDescent="0.25">
      <c r="A68" s="24" t="s">
        <v>131</v>
      </c>
      <c r="B68" s="194" t="s">
        <v>282</v>
      </c>
      <c r="C68" s="195"/>
      <c r="D68" s="196"/>
      <c r="E68" s="192" t="s">
        <v>118</v>
      </c>
      <c r="F68" s="193"/>
      <c r="G68" s="192" t="s">
        <v>119</v>
      </c>
      <c r="H68" s="193"/>
      <c r="I68" s="187">
        <f>I57/942000*100</f>
        <v>567.94055201698507</v>
      </c>
      <c r="J68" s="246"/>
      <c r="K68" s="246"/>
      <c r="L68" s="188"/>
      <c r="M68" s="187">
        <f>M57/942000*100</f>
        <v>6745.4449044585981</v>
      </c>
      <c r="N68" s="246"/>
      <c r="O68" s="246"/>
      <c r="P68" s="188"/>
    </row>
    <row r="69" spans="1:16" ht="21" customHeight="1" x14ac:dyDescent="0.25">
      <c r="A69" s="23" t="s">
        <v>158</v>
      </c>
      <c r="B69" s="182" t="s">
        <v>154</v>
      </c>
      <c r="C69" s="183"/>
      <c r="D69" s="184"/>
      <c r="E69" s="202" t="s">
        <v>118</v>
      </c>
      <c r="F69" s="204"/>
      <c r="G69" s="202" t="s">
        <v>119</v>
      </c>
      <c r="H69" s="204"/>
      <c r="I69" s="243">
        <v>80</v>
      </c>
      <c r="J69" s="244"/>
      <c r="K69" s="244"/>
      <c r="L69" s="245"/>
      <c r="M69" s="243">
        <v>80</v>
      </c>
      <c r="N69" s="244"/>
      <c r="O69" s="244"/>
      <c r="P69" s="245"/>
    </row>
    <row r="70" spans="1:16" ht="18.75" customHeight="1" x14ac:dyDescent="0.25">
      <c r="A70" s="23" t="s">
        <v>159</v>
      </c>
      <c r="B70" s="182" t="s">
        <v>157</v>
      </c>
      <c r="C70" s="183"/>
      <c r="D70" s="184"/>
      <c r="E70" s="202" t="s">
        <v>118</v>
      </c>
      <c r="F70" s="204"/>
      <c r="G70" s="202" t="s">
        <v>119</v>
      </c>
      <c r="H70" s="204"/>
      <c r="I70" s="243">
        <v>83.31</v>
      </c>
      <c r="J70" s="244"/>
      <c r="K70" s="244"/>
      <c r="L70" s="245"/>
      <c r="M70" s="243">
        <v>83.31</v>
      </c>
      <c r="N70" s="244"/>
      <c r="O70" s="244"/>
      <c r="P70" s="245"/>
    </row>
    <row r="71" spans="1:16" ht="17.25" customHeight="1" x14ac:dyDescent="0.25">
      <c r="A71" s="25"/>
      <c r="B71" s="26"/>
      <c r="C71" s="26"/>
      <c r="D71" s="26"/>
      <c r="E71" s="9"/>
      <c r="F71" s="9"/>
      <c r="G71" s="9"/>
      <c r="H71" s="9"/>
      <c r="I71" s="9"/>
      <c r="J71" s="9"/>
      <c r="K71" s="9"/>
      <c r="L71" s="9"/>
      <c r="M71" s="9"/>
      <c r="N71" s="9"/>
      <c r="O71" s="9"/>
      <c r="P71" s="9"/>
    </row>
    <row r="72" spans="1:16" ht="17.25" hidden="1" customHeight="1" x14ac:dyDescent="0.25">
      <c r="A72" s="25"/>
      <c r="B72" s="26"/>
      <c r="C72" s="26"/>
      <c r="D72" s="26"/>
      <c r="E72" s="9"/>
      <c r="F72" s="9"/>
      <c r="G72" s="9"/>
      <c r="H72" s="9"/>
      <c r="I72" s="9"/>
      <c r="J72" s="9"/>
      <c r="K72" s="9"/>
      <c r="L72" s="9"/>
      <c r="M72" s="9"/>
      <c r="N72" s="9"/>
      <c r="O72" s="9"/>
      <c r="P72" s="9"/>
    </row>
    <row r="73" spans="1:16" ht="17.25" customHeight="1" x14ac:dyDescent="0.25">
      <c r="A73" s="177" t="s">
        <v>283</v>
      </c>
      <c r="B73" s="177"/>
      <c r="C73" s="177"/>
      <c r="D73" s="177"/>
      <c r="E73" s="177"/>
      <c r="F73" s="177"/>
      <c r="G73" s="177"/>
      <c r="H73" s="177"/>
      <c r="I73" s="177"/>
      <c r="J73" s="177"/>
      <c r="K73" s="177"/>
      <c r="L73" s="177"/>
      <c r="M73" s="177"/>
      <c r="N73" s="177"/>
      <c r="O73" s="177"/>
      <c r="P73" s="177"/>
    </row>
    <row r="74" spans="1:16" ht="17.25" customHeight="1" x14ac:dyDescent="0.25">
      <c r="A74" s="25"/>
      <c r="B74" s="26"/>
      <c r="C74" s="26"/>
      <c r="D74" s="26"/>
      <c r="E74" s="9"/>
      <c r="F74" s="9"/>
      <c r="G74" s="9"/>
      <c r="H74" s="9"/>
      <c r="I74" s="9"/>
      <c r="J74" s="9"/>
      <c r="K74" s="9"/>
      <c r="L74" s="9"/>
      <c r="M74" s="9"/>
      <c r="N74" s="9"/>
      <c r="O74" s="9"/>
      <c r="P74" s="9"/>
    </row>
    <row r="75" spans="1:16" ht="17.25" customHeight="1" x14ac:dyDescent="0.25">
      <c r="A75" s="23" t="s">
        <v>15</v>
      </c>
      <c r="B75" s="27">
        <f>E29+E44</f>
        <v>6435916</v>
      </c>
      <c r="C75" s="178">
        <f>G29+G44</f>
        <v>3829000</v>
      </c>
      <c r="D75" s="179"/>
      <c r="E75" s="180">
        <f>I29+I44</f>
        <v>8250000</v>
      </c>
      <c r="F75" s="181"/>
      <c r="G75" s="180">
        <f>I56+I57</f>
        <v>8250000</v>
      </c>
      <c r="H75" s="181"/>
      <c r="I75" s="180">
        <f>M56+M57</f>
        <v>234295935</v>
      </c>
      <c r="J75" s="181"/>
      <c r="K75" s="180" t="s">
        <v>261</v>
      </c>
      <c r="L75" s="181"/>
      <c r="M75" s="9"/>
      <c r="N75" s="9"/>
      <c r="O75" s="9"/>
      <c r="P75" s="9"/>
    </row>
    <row r="76" spans="1:16" ht="17.25" customHeight="1" x14ac:dyDescent="0.25">
      <c r="A76" s="25"/>
      <c r="B76" s="26"/>
      <c r="C76" s="26"/>
      <c r="D76" s="26"/>
      <c r="E76" s="9"/>
      <c r="F76" s="9"/>
      <c r="G76" s="9"/>
      <c r="H76" s="9"/>
      <c r="I76" s="9"/>
      <c r="J76" s="9"/>
      <c r="K76" s="9"/>
      <c r="L76" s="9"/>
      <c r="M76" s="9"/>
      <c r="N76" s="9"/>
      <c r="O76" s="9"/>
      <c r="P76" s="9"/>
    </row>
    <row r="77" spans="1:16" ht="17.25" hidden="1" customHeight="1" x14ac:dyDescent="0.25">
      <c r="A77" s="25"/>
      <c r="B77" s="26"/>
      <c r="C77" s="26"/>
      <c r="D77" s="26"/>
      <c r="E77" s="9"/>
      <c r="F77" s="9"/>
      <c r="G77" s="9"/>
      <c r="H77" s="9"/>
      <c r="I77" s="9"/>
      <c r="J77" s="9"/>
      <c r="K77" s="9"/>
      <c r="L77" s="9"/>
      <c r="M77" s="9"/>
      <c r="N77" s="9"/>
      <c r="O77" s="9"/>
      <c r="P77" s="9"/>
    </row>
    <row r="78" spans="1:16" ht="17.25" customHeight="1" x14ac:dyDescent="0.25">
      <c r="A78" s="177" t="s">
        <v>284</v>
      </c>
      <c r="B78" s="177"/>
      <c r="C78" s="177"/>
      <c r="D78" s="177"/>
      <c r="E78" s="177"/>
      <c r="F78" s="177"/>
      <c r="G78" s="177"/>
      <c r="H78" s="177"/>
      <c r="I78" s="177"/>
      <c r="J78" s="177"/>
      <c r="K78" s="177"/>
      <c r="L78" s="177"/>
      <c r="M78" s="177"/>
      <c r="N78" s="177"/>
      <c r="O78" s="177"/>
      <c r="P78" s="177"/>
    </row>
    <row r="79" spans="1:16" ht="17.25" customHeight="1" x14ac:dyDescent="0.25">
      <c r="A79" s="25"/>
      <c r="B79" s="26"/>
      <c r="C79" s="26"/>
      <c r="D79" s="26"/>
      <c r="E79" s="9"/>
      <c r="F79" s="9"/>
      <c r="G79" s="9"/>
      <c r="H79" s="9"/>
      <c r="I79" s="9"/>
      <c r="J79" s="9"/>
      <c r="K79" s="9"/>
      <c r="L79" s="9"/>
      <c r="M79" s="9"/>
      <c r="N79" s="9"/>
      <c r="O79" s="9"/>
      <c r="P79" s="9"/>
    </row>
    <row r="80" spans="1:16" ht="17.25" customHeight="1" x14ac:dyDescent="0.25">
      <c r="A80" s="230" t="s">
        <v>6</v>
      </c>
      <c r="B80" s="230" t="s">
        <v>7</v>
      </c>
      <c r="C80" s="230"/>
      <c r="D80" s="230"/>
      <c r="E80" s="241" t="s">
        <v>84</v>
      </c>
      <c r="F80" s="241"/>
      <c r="G80" s="241"/>
      <c r="H80" s="241"/>
      <c r="I80" s="242" t="s">
        <v>86</v>
      </c>
      <c r="J80" s="242"/>
      <c r="K80" s="242"/>
      <c r="L80" s="242"/>
      <c r="M80" s="230" t="s">
        <v>285</v>
      </c>
      <c r="N80" s="230"/>
      <c r="O80" s="230"/>
      <c r="P80" s="230"/>
    </row>
    <row r="81" spans="1:16" ht="47.25" customHeight="1" x14ac:dyDescent="0.25">
      <c r="A81" s="230"/>
      <c r="B81" s="230"/>
      <c r="C81" s="230"/>
      <c r="D81" s="230"/>
      <c r="E81" s="230" t="s">
        <v>286</v>
      </c>
      <c r="F81" s="230"/>
      <c r="G81" s="230" t="s">
        <v>266</v>
      </c>
      <c r="H81" s="230"/>
      <c r="I81" s="230" t="s">
        <v>286</v>
      </c>
      <c r="J81" s="230"/>
      <c r="K81" s="242" t="s">
        <v>266</v>
      </c>
      <c r="L81" s="242"/>
      <c r="M81" s="230"/>
      <c r="N81" s="230"/>
      <c r="O81" s="230"/>
      <c r="P81" s="230"/>
    </row>
    <row r="82" spans="1:16" x14ac:dyDescent="0.25">
      <c r="A82" s="23">
        <v>1</v>
      </c>
      <c r="B82" s="238">
        <v>2</v>
      </c>
      <c r="C82" s="239"/>
      <c r="D82" s="240"/>
      <c r="E82" s="224">
        <v>3</v>
      </c>
      <c r="F82" s="225"/>
      <c r="G82" s="224">
        <v>4</v>
      </c>
      <c r="H82" s="225"/>
      <c r="I82" s="224">
        <v>5</v>
      </c>
      <c r="J82" s="225"/>
      <c r="K82" s="224">
        <v>6</v>
      </c>
      <c r="L82" s="225"/>
      <c r="M82" s="224">
        <v>7</v>
      </c>
      <c r="N82" s="228"/>
      <c r="O82" s="228"/>
      <c r="P82" s="225"/>
    </row>
    <row r="83" spans="1:16" ht="33" customHeight="1" x14ac:dyDescent="0.25">
      <c r="A83" s="15">
        <v>3122</v>
      </c>
      <c r="B83" s="212" t="s">
        <v>162</v>
      </c>
      <c r="C83" s="213"/>
      <c r="D83" s="214"/>
      <c r="E83" s="200">
        <v>7282500</v>
      </c>
      <c r="F83" s="201"/>
      <c r="G83" s="218">
        <f>168997655-E83</f>
        <v>161715155</v>
      </c>
      <c r="H83" s="219"/>
      <c r="I83" s="200">
        <v>6828390</v>
      </c>
      <c r="J83" s="201"/>
      <c r="K83" s="218">
        <f>134596777 -I83</f>
        <v>127768387</v>
      </c>
      <c r="L83" s="219"/>
      <c r="M83" s="192" t="s">
        <v>287</v>
      </c>
      <c r="N83" s="211"/>
      <c r="O83" s="211"/>
      <c r="P83" s="193"/>
    </row>
    <row r="84" spans="1:16" ht="18.75" hidden="1" customHeight="1" x14ac:dyDescent="0.25">
      <c r="A84" s="2"/>
      <c r="B84" s="185"/>
      <c r="C84" s="232"/>
      <c r="D84" s="186"/>
      <c r="E84" s="202"/>
      <c r="F84" s="204"/>
      <c r="G84" s="202"/>
      <c r="H84" s="204"/>
      <c r="I84" s="202"/>
      <c r="J84" s="204"/>
      <c r="K84" s="233"/>
      <c r="L84" s="234"/>
      <c r="M84" s="202"/>
      <c r="N84" s="203"/>
      <c r="O84" s="203"/>
      <c r="P84" s="204"/>
    </row>
    <row r="85" spans="1:16" hidden="1" x14ac:dyDescent="0.25">
      <c r="A85" s="2"/>
      <c r="B85" s="235"/>
      <c r="C85" s="236"/>
      <c r="D85" s="237"/>
      <c r="E85" s="202"/>
      <c r="F85" s="204"/>
      <c r="G85" s="202"/>
      <c r="H85" s="204"/>
      <c r="I85" s="202"/>
      <c r="J85" s="204"/>
      <c r="K85" s="233"/>
      <c r="L85" s="234"/>
      <c r="M85" s="202"/>
      <c r="N85" s="203"/>
      <c r="O85" s="203"/>
      <c r="P85" s="204"/>
    </row>
    <row r="86" spans="1:16" hidden="1" x14ac:dyDescent="0.25">
      <c r="A86" s="2"/>
      <c r="B86" s="185"/>
      <c r="C86" s="232"/>
      <c r="D86" s="186"/>
      <c r="E86" s="202"/>
      <c r="F86" s="204"/>
      <c r="G86" s="202"/>
      <c r="H86" s="204"/>
      <c r="I86" s="202"/>
      <c r="J86" s="204"/>
      <c r="K86" s="233"/>
      <c r="L86" s="234"/>
      <c r="M86" s="202"/>
      <c r="N86" s="203"/>
      <c r="O86" s="203"/>
      <c r="P86" s="204"/>
    </row>
    <row r="87" spans="1:16" hidden="1" x14ac:dyDescent="0.25">
      <c r="A87" s="25"/>
      <c r="B87" s="16"/>
      <c r="C87" s="16"/>
      <c r="D87" s="16"/>
      <c r="E87" s="28"/>
      <c r="F87" s="28"/>
      <c r="G87" s="28"/>
      <c r="H87" s="28"/>
      <c r="I87" s="28"/>
      <c r="J87" s="28"/>
      <c r="K87" s="35"/>
      <c r="L87" s="35"/>
      <c r="M87" s="28"/>
      <c r="N87" s="28"/>
      <c r="O87" s="28"/>
      <c r="P87" s="28"/>
    </row>
    <row r="88" spans="1:16" ht="33.75" customHeight="1" x14ac:dyDescent="0.25">
      <c r="A88" s="15">
        <v>3142</v>
      </c>
      <c r="B88" s="231" t="s">
        <v>163</v>
      </c>
      <c r="C88" s="231"/>
      <c r="D88" s="231"/>
      <c r="E88" s="200">
        <v>3312500</v>
      </c>
      <c r="F88" s="201"/>
      <c r="G88" s="218">
        <f>82614960-E88</f>
        <v>79302460</v>
      </c>
      <c r="H88" s="219"/>
      <c r="I88" s="200">
        <v>5766610</v>
      </c>
      <c r="J88" s="201"/>
      <c r="K88" s="218">
        <f>26246900 -I88</f>
        <v>20480290</v>
      </c>
      <c r="L88" s="219"/>
      <c r="M88" s="192" t="s">
        <v>334</v>
      </c>
      <c r="N88" s="211"/>
      <c r="O88" s="211"/>
      <c r="P88" s="193"/>
    </row>
    <row r="89" spans="1:16" x14ac:dyDescent="0.25">
      <c r="A89" s="25"/>
      <c r="B89" s="16"/>
      <c r="C89" s="16"/>
      <c r="D89" s="16"/>
      <c r="E89" s="28"/>
      <c r="F89" s="28"/>
      <c r="G89" s="28"/>
      <c r="H89" s="28"/>
      <c r="I89" s="28"/>
      <c r="J89" s="28"/>
      <c r="K89" s="28"/>
      <c r="L89" s="28"/>
      <c r="M89" s="28"/>
      <c r="N89" s="28"/>
      <c r="O89" s="28"/>
      <c r="P89" s="28"/>
    </row>
    <row r="90" spans="1:16" ht="112.9" customHeight="1" x14ac:dyDescent="0.25">
      <c r="A90" s="262" t="s">
        <v>335</v>
      </c>
      <c r="B90" s="262"/>
      <c r="C90" s="262"/>
      <c r="D90" s="262"/>
      <c r="E90" s="262"/>
      <c r="F90" s="262"/>
      <c r="G90" s="262"/>
      <c r="H90" s="262"/>
      <c r="I90" s="262"/>
      <c r="J90" s="262"/>
      <c r="K90" s="262"/>
      <c r="L90" s="262"/>
      <c r="M90" s="262"/>
      <c r="N90" s="262"/>
      <c r="O90" s="262"/>
      <c r="P90" s="262"/>
    </row>
    <row r="91" spans="1:16" ht="84" customHeight="1" x14ac:dyDescent="0.25">
      <c r="A91" s="262" t="s">
        <v>336</v>
      </c>
      <c r="B91" s="262"/>
      <c r="C91" s="262"/>
      <c r="D91" s="262"/>
      <c r="E91" s="262"/>
      <c r="F91" s="262"/>
      <c r="G91" s="262"/>
      <c r="H91" s="262"/>
      <c r="I91" s="262"/>
      <c r="J91" s="262"/>
      <c r="K91" s="262"/>
      <c r="L91" s="262"/>
      <c r="M91" s="262"/>
      <c r="N91" s="262"/>
      <c r="O91" s="262"/>
      <c r="P91" s="262"/>
    </row>
    <row r="92" spans="1:16" ht="27.75" customHeight="1" x14ac:dyDescent="0.25">
      <c r="A92" s="262" t="s">
        <v>337</v>
      </c>
      <c r="B92" s="262"/>
      <c r="C92" s="262"/>
      <c r="D92" s="262"/>
      <c r="E92" s="262"/>
      <c r="F92" s="262"/>
      <c r="G92" s="262"/>
      <c r="H92" s="262"/>
      <c r="I92" s="262"/>
      <c r="J92" s="262"/>
      <c r="K92" s="262"/>
      <c r="L92" s="262"/>
      <c r="M92" s="262"/>
      <c r="N92" s="262"/>
      <c r="O92" s="262"/>
      <c r="P92" s="262"/>
    </row>
    <row r="93" spans="1:16" ht="41.25" customHeight="1" x14ac:dyDescent="0.25">
      <c r="A93" s="262" t="s">
        <v>338</v>
      </c>
      <c r="B93" s="262"/>
      <c r="C93" s="262"/>
      <c r="D93" s="262"/>
      <c r="E93" s="262"/>
      <c r="F93" s="262"/>
      <c r="G93" s="262"/>
      <c r="H93" s="262"/>
      <c r="I93" s="262"/>
      <c r="J93" s="262"/>
      <c r="K93" s="262"/>
      <c r="L93" s="262"/>
      <c r="M93" s="262"/>
      <c r="N93" s="262"/>
      <c r="O93" s="262"/>
      <c r="P93" s="262"/>
    </row>
    <row r="94" spans="1:16" ht="26.25" customHeight="1" x14ac:dyDescent="0.25">
      <c r="A94" s="25"/>
      <c r="B94" s="16"/>
      <c r="C94" s="16"/>
      <c r="D94" s="16"/>
      <c r="E94" s="28"/>
      <c r="F94" s="28"/>
      <c r="G94" s="28"/>
      <c r="H94" s="28"/>
      <c r="I94" s="28"/>
      <c r="J94" s="28"/>
      <c r="K94" s="28"/>
      <c r="L94" s="28"/>
      <c r="M94" s="28"/>
      <c r="N94" s="28"/>
      <c r="O94" s="28"/>
      <c r="P94" s="28"/>
    </row>
    <row r="95" spans="1:16" x14ac:dyDescent="0.25">
      <c r="A95" s="177" t="s">
        <v>288</v>
      </c>
      <c r="B95" s="177"/>
      <c r="C95" s="177"/>
      <c r="D95" s="177"/>
      <c r="E95" s="177"/>
      <c r="F95" s="177"/>
      <c r="G95" s="177"/>
      <c r="H95" s="177"/>
      <c r="I95" s="177"/>
      <c r="J95" s="177"/>
      <c r="K95" s="177"/>
      <c r="L95" s="177"/>
      <c r="M95" s="177"/>
      <c r="N95" s="177"/>
      <c r="O95" s="177"/>
      <c r="P95" s="177"/>
    </row>
    <row r="96" spans="1:16" x14ac:dyDescent="0.25">
      <c r="A96" s="25"/>
      <c r="B96" s="16"/>
      <c r="C96" s="16"/>
      <c r="D96" s="16"/>
      <c r="E96" s="28"/>
      <c r="F96" s="28"/>
      <c r="G96" s="28"/>
      <c r="H96" s="28"/>
      <c r="I96" s="28"/>
      <c r="J96" s="28"/>
      <c r="K96" s="28"/>
      <c r="L96" s="28"/>
      <c r="M96" s="28"/>
      <c r="N96" s="28"/>
      <c r="O96" s="28"/>
      <c r="P96" s="28"/>
    </row>
    <row r="97" spans="1:16" hidden="1" x14ac:dyDescent="0.25">
      <c r="A97" s="25"/>
      <c r="B97" s="16"/>
      <c r="C97" s="16"/>
      <c r="D97" s="16"/>
      <c r="E97" s="28"/>
      <c r="F97" s="28"/>
      <c r="G97" s="28"/>
      <c r="H97" s="28"/>
      <c r="I97" s="28"/>
      <c r="J97" s="28"/>
      <c r="K97" s="28"/>
      <c r="L97" s="28"/>
      <c r="M97" s="28"/>
      <c r="N97" s="28"/>
      <c r="O97" s="28"/>
      <c r="P97" s="28"/>
    </row>
    <row r="98" spans="1:16" hidden="1" x14ac:dyDescent="0.25">
      <c r="A98" s="25"/>
      <c r="B98" s="16"/>
      <c r="C98" s="16"/>
      <c r="D98" s="16"/>
      <c r="E98" s="28"/>
      <c r="F98" s="28"/>
      <c r="G98" s="28"/>
      <c r="H98" s="28"/>
      <c r="I98" s="28"/>
      <c r="J98" s="28"/>
      <c r="K98" s="28"/>
      <c r="L98" s="28"/>
      <c r="M98" s="28"/>
      <c r="N98" s="28"/>
      <c r="O98" s="28"/>
      <c r="P98" s="28"/>
    </row>
    <row r="99" spans="1:16" ht="74.25" customHeight="1" x14ac:dyDescent="0.25">
      <c r="A99" s="23" t="s">
        <v>270</v>
      </c>
      <c r="B99" s="226" t="s">
        <v>7</v>
      </c>
      <c r="C99" s="229"/>
      <c r="D99" s="227"/>
      <c r="E99" s="23" t="s">
        <v>23</v>
      </c>
      <c r="F99" s="230" t="s">
        <v>24</v>
      </c>
      <c r="G99" s="230"/>
      <c r="H99" s="230" t="s">
        <v>289</v>
      </c>
      <c r="I99" s="230"/>
      <c r="J99" s="230" t="s">
        <v>290</v>
      </c>
      <c r="K99" s="230"/>
      <c r="L99" s="230" t="s">
        <v>291</v>
      </c>
      <c r="M99" s="230"/>
      <c r="N99" s="230" t="s">
        <v>311</v>
      </c>
      <c r="O99" s="230"/>
      <c r="P99" s="230"/>
    </row>
    <row r="100" spans="1:16" x14ac:dyDescent="0.25">
      <c r="A100" s="23">
        <v>1</v>
      </c>
      <c r="B100" s="221">
        <v>2</v>
      </c>
      <c r="C100" s="222"/>
      <c r="D100" s="223"/>
      <c r="E100" s="29">
        <v>3</v>
      </c>
      <c r="F100" s="224">
        <v>4</v>
      </c>
      <c r="G100" s="225"/>
      <c r="H100" s="224">
        <v>5</v>
      </c>
      <c r="I100" s="225"/>
      <c r="J100" s="226">
        <v>6</v>
      </c>
      <c r="K100" s="227"/>
      <c r="L100" s="224">
        <v>7</v>
      </c>
      <c r="M100" s="225"/>
      <c r="N100" s="224">
        <v>8</v>
      </c>
      <c r="O100" s="228"/>
      <c r="P100" s="225"/>
    </row>
    <row r="101" spans="1:16" x14ac:dyDescent="0.25">
      <c r="A101" s="23" t="s">
        <v>120</v>
      </c>
      <c r="B101" s="206" t="s">
        <v>25</v>
      </c>
      <c r="C101" s="207"/>
      <c r="D101" s="208"/>
      <c r="E101" s="30"/>
      <c r="F101" s="202"/>
      <c r="G101" s="204"/>
      <c r="H101" s="202"/>
      <c r="I101" s="204"/>
      <c r="J101" s="192"/>
      <c r="K101" s="193"/>
      <c r="L101" s="202"/>
      <c r="M101" s="204"/>
      <c r="N101" s="202"/>
      <c r="O101" s="203"/>
      <c r="P101" s="204"/>
    </row>
    <row r="102" spans="1:16" ht="84.75" customHeight="1" x14ac:dyDescent="0.25">
      <c r="A102" s="23" t="s">
        <v>114</v>
      </c>
      <c r="B102" s="212" t="s">
        <v>273</v>
      </c>
      <c r="C102" s="213"/>
      <c r="D102" s="214"/>
      <c r="E102" s="8" t="s">
        <v>292</v>
      </c>
      <c r="F102" s="185" t="s">
        <v>274</v>
      </c>
      <c r="G102" s="186"/>
      <c r="H102" s="200">
        <f>E83</f>
        <v>7282500</v>
      </c>
      <c r="I102" s="201"/>
      <c r="J102" s="218">
        <f>G83</f>
        <v>161715155</v>
      </c>
      <c r="K102" s="219"/>
      <c r="L102" s="200">
        <f>I83</f>
        <v>6828390</v>
      </c>
      <c r="M102" s="201"/>
      <c r="N102" s="218">
        <f>K83</f>
        <v>127768387</v>
      </c>
      <c r="O102" s="220"/>
      <c r="P102" s="219"/>
    </row>
    <row r="103" spans="1:16" ht="87" customHeight="1" x14ac:dyDescent="0.25">
      <c r="A103" s="23" t="s">
        <v>115</v>
      </c>
      <c r="B103" s="212" t="s">
        <v>275</v>
      </c>
      <c r="C103" s="213"/>
      <c r="D103" s="214"/>
      <c r="E103" s="8" t="s">
        <v>292</v>
      </c>
      <c r="F103" s="185" t="s">
        <v>274</v>
      </c>
      <c r="G103" s="186"/>
      <c r="H103" s="200">
        <f>E88</f>
        <v>3312500</v>
      </c>
      <c r="I103" s="201"/>
      <c r="J103" s="200">
        <f>G88</f>
        <v>79302460</v>
      </c>
      <c r="K103" s="193"/>
      <c r="L103" s="200">
        <f>I88</f>
        <v>5766610</v>
      </c>
      <c r="M103" s="201"/>
      <c r="N103" s="215">
        <f>K88</f>
        <v>20480290</v>
      </c>
      <c r="O103" s="216"/>
      <c r="P103" s="217"/>
    </row>
    <row r="104" spans="1:16" x14ac:dyDescent="0.25">
      <c r="A104" s="23" t="s">
        <v>121</v>
      </c>
      <c r="B104" s="206" t="s">
        <v>26</v>
      </c>
      <c r="C104" s="207"/>
      <c r="D104" s="208"/>
      <c r="E104" s="8"/>
      <c r="F104" s="209"/>
      <c r="G104" s="210"/>
      <c r="H104" s="200"/>
      <c r="I104" s="201"/>
      <c r="J104" s="202"/>
      <c r="K104" s="204"/>
      <c r="L104" s="200"/>
      <c r="M104" s="201"/>
      <c r="N104" s="192"/>
      <c r="O104" s="211"/>
      <c r="P104" s="193"/>
    </row>
    <row r="105" spans="1:16" ht="87.75" customHeight="1" x14ac:dyDescent="0.25">
      <c r="A105" s="23" t="s">
        <v>122</v>
      </c>
      <c r="B105" s="194" t="s">
        <v>148</v>
      </c>
      <c r="C105" s="195"/>
      <c r="D105" s="196"/>
      <c r="E105" s="8" t="s">
        <v>117</v>
      </c>
      <c r="F105" s="185" t="s">
        <v>293</v>
      </c>
      <c r="G105" s="186"/>
      <c r="H105" s="200">
        <v>3</v>
      </c>
      <c r="I105" s="201"/>
      <c r="J105" s="192">
        <v>9</v>
      </c>
      <c r="K105" s="193"/>
      <c r="L105" s="200">
        <v>3</v>
      </c>
      <c r="M105" s="201"/>
      <c r="N105" s="192">
        <v>1</v>
      </c>
      <c r="O105" s="211"/>
      <c r="P105" s="193"/>
    </row>
    <row r="106" spans="1:16" ht="87.75" customHeight="1" x14ac:dyDescent="0.25">
      <c r="A106" s="23" t="s">
        <v>123</v>
      </c>
      <c r="B106" s="194" t="s">
        <v>138</v>
      </c>
      <c r="C106" s="195"/>
      <c r="D106" s="196"/>
      <c r="E106" s="8" t="s">
        <v>117</v>
      </c>
      <c r="F106" s="185" t="s">
        <v>293</v>
      </c>
      <c r="G106" s="186"/>
      <c r="H106" s="200">
        <v>1</v>
      </c>
      <c r="I106" s="201"/>
      <c r="J106" s="192">
        <v>12</v>
      </c>
      <c r="K106" s="193"/>
      <c r="L106" s="200">
        <v>1</v>
      </c>
      <c r="M106" s="201"/>
      <c r="N106" s="192">
        <v>3</v>
      </c>
      <c r="O106" s="211"/>
      <c r="P106" s="193"/>
    </row>
    <row r="107" spans="1:16" x14ac:dyDescent="0.25">
      <c r="A107" s="23" t="s">
        <v>124</v>
      </c>
      <c r="B107" s="206" t="s">
        <v>27</v>
      </c>
      <c r="C107" s="207"/>
      <c r="D107" s="208"/>
      <c r="E107" s="8"/>
      <c r="F107" s="209"/>
      <c r="G107" s="210"/>
      <c r="H107" s="200"/>
      <c r="I107" s="201"/>
      <c r="J107" s="192"/>
      <c r="K107" s="193"/>
      <c r="L107" s="200"/>
      <c r="M107" s="201"/>
      <c r="N107" s="192"/>
      <c r="O107" s="211"/>
      <c r="P107" s="193"/>
    </row>
    <row r="108" spans="1:16" ht="24" customHeight="1" x14ac:dyDescent="0.25">
      <c r="A108" s="23" t="s">
        <v>125</v>
      </c>
      <c r="B108" s="194" t="s">
        <v>277</v>
      </c>
      <c r="C108" s="195"/>
      <c r="D108" s="196"/>
      <c r="E108" s="8" t="s">
        <v>116</v>
      </c>
      <c r="F108" s="185" t="s">
        <v>119</v>
      </c>
      <c r="G108" s="186"/>
      <c r="H108" s="200">
        <f>H102/H105</f>
        <v>2427500</v>
      </c>
      <c r="I108" s="201"/>
      <c r="J108" s="200">
        <f>J102/J105</f>
        <v>17968350.555555556</v>
      </c>
      <c r="K108" s="201"/>
      <c r="L108" s="200">
        <f>L102/L105</f>
        <v>2276130</v>
      </c>
      <c r="M108" s="201"/>
      <c r="N108" s="200">
        <f>N102/N105</f>
        <v>127768387</v>
      </c>
      <c r="O108" s="205"/>
      <c r="P108" s="201"/>
    </row>
    <row r="109" spans="1:16" ht="24.75" customHeight="1" x14ac:dyDescent="0.25">
      <c r="A109" s="23" t="s">
        <v>125</v>
      </c>
      <c r="B109" s="194" t="s">
        <v>278</v>
      </c>
      <c r="C109" s="195"/>
      <c r="D109" s="196"/>
      <c r="E109" s="8" t="s">
        <v>116</v>
      </c>
      <c r="F109" s="185" t="s">
        <v>119</v>
      </c>
      <c r="G109" s="186"/>
      <c r="H109" s="200">
        <f>H103/H106</f>
        <v>3312500</v>
      </c>
      <c r="I109" s="201"/>
      <c r="J109" s="200">
        <f>J103/J106</f>
        <v>6608538.333333333</v>
      </c>
      <c r="K109" s="201"/>
      <c r="L109" s="200">
        <f>L103/L106</f>
        <v>5766610</v>
      </c>
      <c r="M109" s="201"/>
      <c r="N109" s="200">
        <f>N103/N106</f>
        <v>6826763.333333333</v>
      </c>
      <c r="O109" s="205"/>
      <c r="P109" s="201"/>
    </row>
    <row r="110" spans="1:16" x14ac:dyDescent="0.25">
      <c r="A110" s="23" t="s">
        <v>127</v>
      </c>
      <c r="B110" s="197" t="s">
        <v>28</v>
      </c>
      <c r="C110" s="198"/>
      <c r="D110" s="199"/>
      <c r="E110" s="8"/>
      <c r="F110" s="185"/>
      <c r="G110" s="186"/>
      <c r="H110" s="200"/>
      <c r="I110" s="201"/>
      <c r="J110" s="192"/>
      <c r="K110" s="193"/>
      <c r="L110" s="200"/>
      <c r="M110" s="201"/>
      <c r="N110" s="202"/>
      <c r="O110" s="203"/>
      <c r="P110" s="204"/>
    </row>
    <row r="111" spans="1:16" ht="33" customHeight="1" x14ac:dyDescent="0.25">
      <c r="A111" s="23" t="s">
        <v>128</v>
      </c>
      <c r="B111" s="194" t="s">
        <v>279</v>
      </c>
      <c r="C111" s="195"/>
      <c r="D111" s="196"/>
      <c r="E111" s="8" t="s">
        <v>118</v>
      </c>
      <c r="F111" s="185" t="s">
        <v>119</v>
      </c>
      <c r="G111" s="186"/>
      <c r="H111" s="187">
        <f>H105/I59*100</f>
        <v>60</v>
      </c>
      <c r="I111" s="188"/>
      <c r="J111" s="189">
        <f>J105/I59*100</f>
        <v>180</v>
      </c>
      <c r="K111" s="190"/>
      <c r="L111" s="187">
        <f>L105/H105*100</f>
        <v>100</v>
      </c>
      <c r="M111" s="188"/>
      <c r="N111" s="189">
        <f>N105/J105*100</f>
        <v>11.111111111111111</v>
      </c>
      <c r="O111" s="191"/>
      <c r="P111" s="190"/>
    </row>
    <row r="112" spans="1:16" ht="30.75" customHeight="1" x14ac:dyDescent="0.25">
      <c r="A112" s="23" t="s">
        <v>129</v>
      </c>
      <c r="B112" s="194" t="s">
        <v>280</v>
      </c>
      <c r="C112" s="195"/>
      <c r="D112" s="196"/>
      <c r="E112" s="8" t="s">
        <v>118</v>
      </c>
      <c r="F112" s="185" t="s">
        <v>119</v>
      </c>
      <c r="G112" s="186"/>
      <c r="H112" s="187">
        <f>H102/I56*100</f>
        <v>251.12068965517241</v>
      </c>
      <c r="I112" s="188"/>
      <c r="J112" s="189">
        <f>J102/I56*100</f>
        <v>5576.3846551724137</v>
      </c>
      <c r="K112" s="190"/>
      <c r="L112" s="187">
        <f>L102/H102*100</f>
        <v>93.764366632337797</v>
      </c>
      <c r="M112" s="188"/>
      <c r="N112" s="189">
        <f>N102/J102*100</f>
        <v>79.008295171840885</v>
      </c>
      <c r="O112" s="191"/>
      <c r="P112" s="190"/>
    </row>
    <row r="113" spans="1:16" ht="18" customHeight="1" x14ac:dyDescent="0.25">
      <c r="A113" s="23" t="s">
        <v>130</v>
      </c>
      <c r="B113" s="194" t="s">
        <v>281</v>
      </c>
      <c r="C113" s="195"/>
      <c r="D113" s="196"/>
      <c r="E113" s="8" t="s">
        <v>118</v>
      </c>
      <c r="F113" s="192" t="s">
        <v>119</v>
      </c>
      <c r="G113" s="193"/>
      <c r="H113" s="187">
        <f>H106/I60*100</f>
        <v>20</v>
      </c>
      <c r="I113" s="188"/>
      <c r="J113" s="189">
        <f>J106/I60*100</f>
        <v>240</v>
      </c>
      <c r="K113" s="190"/>
      <c r="L113" s="187">
        <f>L106/H106*100</f>
        <v>100</v>
      </c>
      <c r="M113" s="188"/>
      <c r="N113" s="189">
        <f>N106/J106*100</f>
        <v>25</v>
      </c>
      <c r="O113" s="191"/>
      <c r="P113" s="190"/>
    </row>
    <row r="114" spans="1:16" ht="18" customHeight="1" x14ac:dyDescent="0.25">
      <c r="A114" s="23" t="s">
        <v>131</v>
      </c>
      <c r="B114" s="194" t="s">
        <v>282</v>
      </c>
      <c r="C114" s="195"/>
      <c r="D114" s="196"/>
      <c r="E114" s="8" t="s">
        <v>118</v>
      </c>
      <c r="F114" s="185" t="s">
        <v>119</v>
      </c>
      <c r="G114" s="186"/>
      <c r="H114" s="187">
        <f>H103/I57*100</f>
        <v>61.915887850467286</v>
      </c>
      <c r="I114" s="188"/>
      <c r="J114" s="189">
        <f>J103/I57*100</f>
        <v>1482.2889719626169</v>
      </c>
      <c r="K114" s="190"/>
      <c r="L114" s="187">
        <f>L103/H103*100</f>
        <v>174.0863396226415</v>
      </c>
      <c r="M114" s="188"/>
      <c r="N114" s="189">
        <f>N103/J103*100</f>
        <v>25.825541855826415</v>
      </c>
      <c r="O114" s="191"/>
      <c r="P114" s="190"/>
    </row>
    <row r="115" spans="1:16" ht="18" customHeight="1" x14ac:dyDescent="0.25">
      <c r="A115" s="23" t="s">
        <v>158</v>
      </c>
      <c r="B115" s="182" t="s">
        <v>154</v>
      </c>
      <c r="C115" s="183"/>
      <c r="D115" s="184"/>
      <c r="E115" s="8" t="s">
        <v>118</v>
      </c>
      <c r="F115" s="192" t="s">
        <v>119</v>
      </c>
      <c r="G115" s="193"/>
      <c r="H115" s="187">
        <v>96.4</v>
      </c>
      <c r="I115" s="188"/>
      <c r="J115" s="189">
        <v>96.4</v>
      </c>
      <c r="K115" s="190"/>
      <c r="L115" s="187">
        <v>100</v>
      </c>
      <c r="M115" s="188"/>
      <c r="N115" s="189">
        <v>100</v>
      </c>
      <c r="O115" s="191"/>
      <c r="P115" s="190"/>
    </row>
    <row r="116" spans="1:16" ht="18" customHeight="1" x14ac:dyDescent="0.25">
      <c r="A116" s="23" t="s">
        <v>159</v>
      </c>
      <c r="B116" s="182" t="s">
        <v>157</v>
      </c>
      <c r="C116" s="183"/>
      <c r="D116" s="184"/>
      <c r="E116" s="8" t="s">
        <v>118</v>
      </c>
      <c r="F116" s="185" t="s">
        <v>119</v>
      </c>
      <c r="G116" s="186"/>
      <c r="H116" s="187">
        <v>91.42</v>
      </c>
      <c r="I116" s="188"/>
      <c r="J116" s="189">
        <v>91.42</v>
      </c>
      <c r="K116" s="190"/>
      <c r="L116" s="187">
        <v>100</v>
      </c>
      <c r="M116" s="188"/>
      <c r="N116" s="189">
        <v>100</v>
      </c>
      <c r="O116" s="191"/>
      <c r="P116" s="190"/>
    </row>
    <row r="117" spans="1:16" x14ac:dyDescent="0.25">
      <c r="A117" s="25"/>
      <c r="B117" s="26"/>
      <c r="C117" s="26"/>
      <c r="D117" s="26"/>
      <c r="E117" s="9"/>
      <c r="F117" s="28"/>
      <c r="G117" s="28"/>
      <c r="H117" s="28"/>
      <c r="I117" s="28"/>
      <c r="J117" s="28"/>
      <c r="K117" s="28"/>
      <c r="L117" s="28"/>
      <c r="M117" s="28"/>
      <c r="N117" s="28"/>
      <c r="O117" s="28"/>
      <c r="P117" s="28"/>
    </row>
    <row r="118" spans="1:16" ht="22.5" customHeight="1" x14ac:dyDescent="0.25">
      <c r="A118" s="177" t="s">
        <v>294</v>
      </c>
      <c r="B118" s="177"/>
      <c r="C118" s="177"/>
      <c r="D118" s="177"/>
      <c r="E118" s="177"/>
      <c r="F118" s="177"/>
      <c r="G118" s="177"/>
      <c r="H118" s="177"/>
      <c r="I118" s="177"/>
      <c r="J118" s="177"/>
      <c r="K118" s="177"/>
      <c r="L118" s="177"/>
      <c r="M118" s="177"/>
      <c r="N118" s="177"/>
      <c r="O118" s="177"/>
      <c r="P118" s="177"/>
    </row>
    <row r="119" spans="1:16" ht="22.5" customHeight="1" x14ac:dyDescent="0.25">
      <c r="A119" s="25"/>
      <c r="B119" s="26"/>
      <c r="C119" s="26"/>
      <c r="D119" s="26"/>
      <c r="E119" s="9"/>
      <c r="F119" s="28"/>
      <c r="G119" s="28"/>
      <c r="H119" s="28"/>
      <c r="I119" s="28"/>
      <c r="J119" s="28"/>
      <c r="K119" s="28"/>
      <c r="L119" s="28"/>
      <c r="M119" s="28"/>
      <c r="N119" s="28"/>
      <c r="O119" s="28"/>
      <c r="P119" s="28"/>
    </row>
    <row r="120" spans="1:16" ht="10.5" customHeight="1" x14ac:dyDescent="0.25">
      <c r="A120" s="25"/>
      <c r="B120" s="26"/>
      <c r="C120" s="26"/>
      <c r="D120" s="26"/>
      <c r="E120" s="9"/>
      <c r="F120" s="28"/>
      <c r="G120" s="28"/>
      <c r="H120" s="28"/>
      <c r="I120" s="28"/>
      <c r="J120" s="28"/>
      <c r="K120" s="28"/>
      <c r="L120" s="28"/>
      <c r="M120" s="28"/>
      <c r="N120" s="28"/>
      <c r="O120" s="28"/>
      <c r="P120" s="28"/>
    </row>
    <row r="121" spans="1:16" x14ac:dyDescent="0.25">
      <c r="A121" s="23" t="s">
        <v>15</v>
      </c>
      <c r="B121" s="33">
        <f>E83+E88</f>
        <v>10595000</v>
      </c>
      <c r="C121" s="178">
        <f>G83+G88</f>
        <v>241017615</v>
      </c>
      <c r="D121" s="179"/>
      <c r="E121" s="180">
        <f>I83+I88</f>
        <v>12595000</v>
      </c>
      <c r="F121" s="181"/>
      <c r="G121" s="180">
        <f>K83+K88</f>
        <v>148248677</v>
      </c>
      <c r="H121" s="181"/>
      <c r="I121" s="180" t="s">
        <v>261</v>
      </c>
      <c r="J121" s="181"/>
      <c r="K121" s="181" t="s">
        <v>261</v>
      </c>
      <c r="L121" s="181"/>
      <c r="M121" s="28"/>
      <c r="N121" s="28"/>
      <c r="O121" s="28"/>
      <c r="P121" s="28"/>
    </row>
    <row r="122" spans="1:16" x14ac:dyDescent="0.25">
      <c r="A122" s="25"/>
      <c r="B122" s="26"/>
      <c r="C122" s="26"/>
      <c r="D122" s="26"/>
      <c r="E122" s="9"/>
      <c r="F122" s="28"/>
      <c r="G122" s="28"/>
      <c r="H122" s="28"/>
      <c r="I122" s="28"/>
      <c r="J122" s="28"/>
      <c r="K122" s="28"/>
      <c r="L122" s="28"/>
      <c r="M122" s="28"/>
      <c r="N122" s="28"/>
      <c r="O122" s="28"/>
      <c r="P122" s="28"/>
    </row>
    <row r="123" spans="1:16" hidden="1" x14ac:dyDescent="0.25">
      <c r="A123" s="25"/>
      <c r="B123" s="26"/>
      <c r="C123" s="26"/>
      <c r="D123" s="26"/>
      <c r="E123" s="9"/>
      <c r="F123" s="28"/>
      <c r="G123" s="28"/>
      <c r="H123" s="28"/>
      <c r="I123" s="28"/>
      <c r="J123" s="28"/>
      <c r="K123" s="28"/>
      <c r="L123" s="28"/>
      <c r="M123" s="28"/>
      <c r="N123" s="28"/>
      <c r="O123" s="28"/>
      <c r="P123" s="28"/>
    </row>
    <row r="124" spans="1:16" ht="33" customHeight="1" x14ac:dyDescent="0.25">
      <c r="A124" s="175" t="s">
        <v>259</v>
      </c>
      <c r="B124" s="175"/>
      <c r="C124" s="22"/>
      <c r="D124" s="3"/>
      <c r="G124" s="3"/>
      <c r="H124" s="12" t="s">
        <v>322</v>
      </c>
      <c r="I124" s="3"/>
    </row>
    <row r="125" spans="1:16" x14ac:dyDescent="0.25">
      <c r="A125" s="14"/>
      <c r="B125" s="4"/>
      <c r="D125" s="22" t="s">
        <v>53</v>
      </c>
      <c r="G125" s="176" t="s">
        <v>54</v>
      </c>
      <c r="H125" s="176"/>
      <c r="I125" s="176"/>
    </row>
    <row r="126" spans="1:16" ht="30" customHeight="1" x14ac:dyDescent="0.25">
      <c r="A126" s="175" t="s">
        <v>295</v>
      </c>
      <c r="B126" s="175"/>
      <c r="C126" s="22"/>
      <c r="D126" s="3"/>
      <c r="G126" s="3"/>
      <c r="H126" s="12" t="s">
        <v>323</v>
      </c>
      <c r="I126" s="3"/>
    </row>
    <row r="127" spans="1:16" x14ac:dyDescent="0.25">
      <c r="A127" s="17"/>
      <c r="B127" s="22"/>
      <c r="C127" s="22"/>
      <c r="D127" s="22" t="s">
        <v>53</v>
      </c>
      <c r="G127" s="176" t="s">
        <v>54</v>
      </c>
      <c r="H127" s="176"/>
      <c r="I127" s="176"/>
    </row>
    <row r="128" spans="1:16" hidden="1" x14ac:dyDescent="0.25"/>
    <row r="129" spans="1:1" x14ac:dyDescent="0.25">
      <c r="A129" s="5" t="s">
        <v>203</v>
      </c>
    </row>
  </sheetData>
  <mergeCells count="364">
    <mergeCell ref="A90:P90"/>
    <mergeCell ref="A91:P91"/>
    <mergeCell ref="A92:P92"/>
    <mergeCell ref="A93:P93"/>
    <mergeCell ref="A6:P6"/>
    <mergeCell ref="B9:E9"/>
    <mergeCell ref="F9:L9"/>
    <mergeCell ref="N9:O9"/>
    <mergeCell ref="B10:E10"/>
    <mergeCell ref="F10:L10"/>
    <mergeCell ref="B13:E13"/>
    <mergeCell ref="F13:L13"/>
    <mergeCell ref="N13:O13"/>
    <mergeCell ref="B14:E14"/>
    <mergeCell ref="F14:L14"/>
    <mergeCell ref="C17:D17"/>
    <mergeCell ref="E17:F17"/>
    <mergeCell ref="G17:L17"/>
    <mergeCell ref="N17:O17"/>
    <mergeCell ref="C18:D18"/>
    <mergeCell ref="E18:F18"/>
    <mergeCell ref="G18:L18"/>
    <mergeCell ref="B20:C20"/>
    <mergeCell ref="B21:E21"/>
    <mergeCell ref="A26:A27"/>
    <mergeCell ref="B26:D27"/>
    <mergeCell ref="E26:F27"/>
    <mergeCell ref="G26:H27"/>
    <mergeCell ref="I26:O26"/>
    <mergeCell ref="B29:D29"/>
    <mergeCell ref="E29:F29"/>
    <mergeCell ref="G29:H29"/>
    <mergeCell ref="I29:J29"/>
    <mergeCell ref="K29:L29"/>
    <mergeCell ref="M29:O29"/>
    <mergeCell ref="I27:J27"/>
    <mergeCell ref="K27:L27"/>
    <mergeCell ref="M27:O27"/>
    <mergeCell ref="B28:D28"/>
    <mergeCell ref="E28:F28"/>
    <mergeCell ref="G28:H28"/>
    <mergeCell ref="I28:J28"/>
    <mergeCell ref="K28:L28"/>
    <mergeCell ref="M28:O28"/>
    <mergeCell ref="B31:D31"/>
    <mergeCell ref="E31:F31"/>
    <mergeCell ref="G31:H31"/>
    <mergeCell ref="I31:J31"/>
    <mergeCell ref="K31:L31"/>
    <mergeCell ref="M31:O31"/>
    <mergeCell ref="B30:D30"/>
    <mergeCell ref="E30:F30"/>
    <mergeCell ref="G30:H30"/>
    <mergeCell ref="I30:J30"/>
    <mergeCell ref="K30:L30"/>
    <mergeCell ref="M30:O30"/>
    <mergeCell ref="B33:D33"/>
    <mergeCell ref="E33:F33"/>
    <mergeCell ref="G33:H33"/>
    <mergeCell ref="I33:J33"/>
    <mergeCell ref="K33:L33"/>
    <mergeCell ref="M33:O33"/>
    <mergeCell ref="B32:D32"/>
    <mergeCell ref="E32:F32"/>
    <mergeCell ref="G32:H32"/>
    <mergeCell ref="I32:J32"/>
    <mergeCell ref="K32:L32"/>
    <mergeCell ref="M32:O32"/>
    <mergeCell ref="B35:D35"/>
    <mergeCell ref="E35:F35"/>
    <mergeCell ref="G35:H35"/>
    <mergeCell ref="I35:J35"/>
    <mergeCell ref="K35:L35"/>
    <mergeCell ref="M35:O35"/>
    <mergeCell ref="B34:D34"/>
    <mergeCell ref="E34:F34"/>
    <mergeCell ref="G34:H34"/>
    <mergeCell ref="I34:J34"/>
    <mergeCell ref="K34:L34"/>
    <mergeCell ref="M34:O34"/>
    <mergeCell ref="B37:D37"/>
    <mergeCell ref="E37:F37"/>
    <mergeCell ref="G37:H37"/>
    <mergeCell ref="I37:J37"/>
    <mergeCell ref="K37:L37"/>
    <mergeCell ref="M37:O37"/>
    <mergeCell ref="B36:D36"/>
    <mergeCell ref="E36:F36"/>
    <mergeCell ref="G36:H36"/>
    <mergeCell ref="I36:J36"/>
    <mergeCell ref="K36:L36"/>
    <mergeCell ref="M36:O36"/>
    <mergeCell ref="A47:P47"/>
    <mergeCell ref="A51:P51"/>
    <mergeCell ref="B53:D53"/>
    <mergeCell ref="E53:F53"/>
    <mergeCell ref="G53:H53"/>
    <mergeCell ref="I53:L53"/>
    <mergeCell ref="M53:P53"/>
    <mergeCell ref="B44:D44"/>
    <mergeCell ref="E44:F44"/>
    <mergeCell ref="G44:H44"/>
    <mergeCell ref="I44:J44"/>
    <mergeCell ref="K44:L44"/>
    <mergeCell ref="M44:O44"/>
    <mergeCell ref="A46:P46"/>
    <mergeCell ref="A49:P49"/>
    <mergeCell ref="A50:P50"/>
    <mergeCell ref="B54:D54"/>
    <mergeCell ref="E54:F54"/>
    <mergeCell ref="G54:H54"/>
    <mergeCell ref="I54:L54"/>
    <mergeCell ref="M54:P54"/>
    <mergeCell ref="B55:D55"/>
    <mergeCell ref="E55:F55"/>
    <mergeCell ref="G55:H55"/>
    <mergeCell ref="I55:L55"/>
    <mergeCell ref="M55:P55"/>
    <mergeCell ref="B56:D56"/>
    <mergeCell ref="E56:F56"/>
    <mergeCell ref="G56:H56"/>
    <mergeCell ref="I56:L56"/>
    <mergeCell ref="M56:P56"/>
    <mergeCell ref="B57:D57"/>
    <mergeCell ref="E57:F57"/>
    <mergeCell ref="G57:H57"/>
    <mergeCell ref="I57:L57"/>
    <mergeCell ref="M57:P57"/>
    <mergeCell ref="B58:D58"/>
    <mergeCell ref="E58:F58"/>
    <mergeCell ref="G58:H58"/>
    <mergeCell ref="I58:L58"/>
    <mergeCell ref="M58:P58"/>
    <mergeCell ref="B59:D59"/>
    <mergeCell ref="E59:F59"/>
    <mergeCell ref="G59:H59"/>
    <mergeCell ref="I59:L59"/>
    <mergeCell ref="M59:P59"/>
    <mergeCell ref="B60:D60"/>
    <mergeCell ref="E60:F60"/>
    <mergeCell ref="G60:H60"/>
    <mergeCell ref="I60:L60"/>
    <mergeCell ref="M60:P60"/>
    <mergeCell ref="B61:D61"/>
    <mergeCell ref="E61:F61"/>
    <mergeCell ref="G61:H61"/>
    <mergeCell ref="I61:L61"/>
    <mergeCell ref="M61:P61"/>
    <mergeCell ref="B62:D62"/>
    <mergeCell ref="E62:F62"/>
    <mergeCell ref="G62:H62"/>
    <mergeCell ref="I62:L62"/>
    <mergeCell ref="M62:P62"/>
    <mergeCell ref="B63:D63"/>
    <mergeCell ref="E63:F63"/>
    <mergeCell ref="G63:H63"/>
    <mergeCell ref="I63:L63"/>
    <mergeCell ref="M63:P63"/>
    <mergeCell ref="B64:D64"/>
    <mergeCell ref="E64:F64"/>
    <mergeCell ref="G64:H64"/>
    <mergeCell ref="I64:L64"/>
    <mergeCell ref="M64:P64"/>
    <mergeCell ref="B65:D65"/>
    <mergeCell ref="E65:F65"/>
    <mergeCell ref="G65:H65"/>
    <mergeCell ref="I65:L65"/>
    <mergeCell ref="M65:P65"/>
    <mergeCell ref="B66:D66"/>
    <mergeCell ref="E66:F66"/>
    <mergeCell ref="G66:H66"/>
    <mergeCell ref="I66:L66"/>
    <mergeCell ref="M66:P66"/>
    <mergeCell ref="B67:D67"/>
    <mergeCell ref="E67:F67"/>
    <mergeCell ref="G67:H67"/>
    <mergeCell ref="I67:L67"/>
    <mergeCell ref="M67:P67"/>
    <mergeCell ref="B68:D68"/>
    <mergeCell ref="E68:F68"/>
    <mergeCell ref="G68:H68"/>
    <mergeCell ref="I68:L68"/>
    <mergeCell ref="M68:P68"/>
    <mergeCell ref="B69:D69"/>
    <mergeCell ref="E69:F69"/>
    <mergeCell ref="G69:H69"/>
    <mergeCell ref="I69:L69"/>
    <mergeCell ref="M69:P69"/>
    <mergeCell ref="C75:D75"/>
    <mergeCell ref="E75:F75"/>
    <mergeCell ref="G75:H75"/>
    <mergeCell ref="I75:J75"/>
    <mergeCell ref="K75:L75"/>
    <mergeCell ref="A78:P78"/>
    <mergeCell ref="B70:D70"/>
    <mergeCell ref="E70:F70"/>
    <mergeCell ref="G70:H70"/>
    <mergeCell ref="I70:L70"/>
    <mergeCell ref="M70:P70"/>
    <mergeCell ref="A73:P73"/>
    <mergeCell ref="A80:A81"/>
    <mergeCell ref="B80:D81"/>
    <mergeCell ref="E80:H80"/>
    <mergeCell ref="I80:L80"/>
    <mergeCell ref="M80:P81"/>
    <mergeCell ref="E81:F81"/>
    <mergeCell ref="G81:H81"/>
    <mergeCell ref="I81:J81"/>
    <mergeCell ref="K81:L81"/>
    <mergeCell ref="B83:D83"/>
    <mergeCell ref="E83:F83"/>
    <mergeCell ref="G83:H83"/>
    <mergeCell ref="I83:J83"/>
    <mergeCell ref="K83:L83"/>
    <mergeCell ref="M83:P83"/>
    <mergeCell ref="B82:D82"/>
    <mergeCell ref="E82:F82"/>
    <mergeCell ref="G82:H82"/>
    <mergeCell ref="I82:J82"/>
    <mergeCell ref="K82:L82"/>
    <mergeCell ref="M82:P82"/>
    <mergeCell ref="B85:D85"/>
    <mergeCell ref="E85:F85"/>
    <mergeCell ref="G85:H85"/>
    <mergeCell ref="I85:J85"/>
    <mergeCell ref="K85:L85"/>
    <mergeCell ref="M85:P85"/>
    <mergeCell ref="B84:D84"/>
    <mergeCell ref="E84:F84"/>
    <mergeCell ref="G84:H84"/>
    <mergeCell ref="I84:J84"/>
    <mergeCell ref="K84:L84"/>
    <mergeCell ref="M84:P84"/>
    <mergeCell ref="B88:D88"/>
    <mergeCell ref="E88:F88"/>
    <mergeCell ref="G88:H88"/>
    <mergeCell ref="I88:J88"/>
    <mergeCell ref="K88:L88"/>
    <mergeCell ref="M88:P88"/>
    <mergeCell ref="B86:D86"/>
    <mergeCell ref="E86:F86"/>
    <mergeCell ref="G86:H86"/>
    <mergeCell ref="I86:J86"/>
    <mergeCell ref="K86:L86"/>
    <mergeCell ref="M86:P86"/>
    <mergeCell ref="B100:D100"/>
    <mergeCell ref="F100:G100"/>
    <mergeCell ref="H100:I100"/>
    <mergeCell ref="J100:K100"/>
    <mergeCell ref="L100:M100"/>
    <mergeCell ref="N100:P100"/>
    <mergeCell ref="A95:P95"/>
    <mergeCell ref="B99:D99"/>
    <mergeCell ref="F99:G99"/>
    <mergeCell ref="H99:I99"/>
    <mergeCell ref="J99:K99"/>
    <mergeCell ref="L99:M99"/>
    <mergeCell ref="N99:P99"/>
    <mergeCell ref="B102:D102"/>
    <mergeCell ref="F102:G102"/>
    <mergeCell ref="H102:I102"/>
    <mergeCell ref="J102:K102"/>
    <mergeCell ref="L102:M102"/>
    <mergeCell ref="N102:P102"/>
    <mergeCell ref="B101:D101"/>
    <mergeCell ref="F101:G101"/>
    <mergeCell ref="H101:I101"/>
    <mergeCell ref="J101:K101"/>
    <mergeCell ref="L101:M101"/>
    <mergeCell ref="N101:P101"/>
    <mergeCell ref="B104:D104"/>
    <mergeCell ref="F104:G104"/>
    <mergeCell ref="H104:I104"/>
    <mergeCell ref="J104:K104"/>
    <mergeCell ref="L104:M104"/>
    <mergeCell ref="N104:P104"/>
    <mergeCell ref="B103:D103"/>
    <mergeCell ref="F103:G103"/>
    <mergeCell ref="H103:I103"/>
    <mergeCell ref="J103:K103"/>
    <mergeCell ref="L103:M103"/>
    <mergeCell ref="N103:P103"/>
    <mergeCell ref="B106:D106"/>
    <mergeCell ref="F106:G106"/>
    <mergeCell ref="H106:I106"/>
    <mergeCell ref="J106:K106"/>
    <mergeCell ref="L106:M106"/>
    <mergeCell ref="N106:P106"/>
    <mergeCell ref="B105:D105"/>
    <mergeCell ref="F105:G105"/>
    <mergeCell ref="H105:I105"/>
    <mergeCell ref="J105:K105"/>
    <mergeCell ref="L105:M105"/>
    <mergeCell ref="N105:P105"/>
    <mergeCell ref="B108:D108"/>
    <mergeCell ref="F108:G108"/>
    <mergeCell ref="H108:I108"/>
    <mergeCell ref="J108:K108"/>
    <mergeCell ref="L108:M108"/>
    <mergeCell ref="N108:P108"/>
    <mergeCell ref="B107:D107"/>
    <mergeCell ref="F107:G107"/>
    <mergeCell ref="H107:I107"/>
    <mergeCell ref="J107:K107"/>
    <mergeCell ref="L107:M107"/>
    <mergeCell ref="N107:P107"/>
    <mergeCell ref="B110:D110"/>
    <mergeCell ref="F110:G110"/>
    <mergeCell ref="H110:I110"/>
    <mergeCell ref="J110:K110"/>
    <mergeCell ref="L110:M110"/>
    <mergeCell ref="N110:P110"/>
    <mergeCell ref="B109:D109"/>
    <mergeCell ref="F109:G109"/>
    <mergeCell ref="H109:I109"/>
    <mergeCell ref="J109:K109"/>
    <mergeCell ref="L109:M109"/>
    <mergeCell ref="N109:P109"/>
    <mergeCell ref="B112:D112"/>
    <mergeCell ref="F112:G112"/>
    <mergeCell ref="H112:I112"/>
    <mergeCell ref="J112:K112"/>
    <mergeCell ref="L112:M112"/>
    <mergeCell ref="N112:P112"/>
    <mergeCell ref="B111:D111"/>
    <mergeCell ref="F111:G111"/>
    <mergeCell ref="H111:I111"/>
    <mergeCell ref="J111:K111"/>
    <mergeCell ref="L111:M111"/>
    <mergeCell ref="N111:P111"/>
    <mergeCell ref="B114:D114"/>
    <mergeCell ref="F114:G114"/>
    <mergeCell ref="H114:I114"/>
    <mergeCell ref="J114:K114"/>
    <mergeCell ref="L114:M114"/>
    <mergeCell ref="N114:P114"/>
    <mergeCell ref="B113:D113"/>
    <mergeCell ref="F113:G113"/>
    <mergeCell ref="H113:I113"/>
    <mergeCell ref="J113:K113"/>
    <mergeCell ref="L113:M113"/>
    <mergeCell ref="N113:P113"/>
    <mergeCell ref="B116:D116"/>
    <mergeCell ref="F116:G116"/>
    <mergeCell ref="H116:I116"/>
    <mergeCell ref="J116:K116"/>
    <mergeCell ref="L116:M116"/>
    <mergeCell ref="N116:P116"/>
    <mergeCell ref="B115:D115"/>
    <mergeCell ref="F115:G115"/>
    <mergeCell ref="H115:I115"/>
    <mergeCell ref="J115:K115"/>
    <mergeCell ref="L115:M115"/>
    <mergeCell ref="N115:P115"/>
    <mergeCell ref="A124:B124"/>
    <mergeCell ref="G125:I125"/>
    <mergeCell ref="A126:B126"/>
    <mergeCell ref="G127:I127"/>
    <mergeCell ref="A118:P118"/>
    <mergeCell ref="C121:D121"/>
    <mergeCell ref="E121:F121"/>
    <mergeCell ref="G121:H121"/>
    <mergeCell ref="I121:J121"/>
    <mergeCell ref="K121:L121"/>
  </mergeCells>
  <pageMargins left="0.70866141732283472" right="0.70866141732283472" top="0.74803149606299213" bottom="0.74803149606299213" header="0.31496062992125984" footer="0.31496062992125984"/>
  <pageSetup paperSize="9" scale="65" orientation="landscape"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3"/>
  <sheetViews>
    <sheetView workbookViewId="0">
      <selection activeCell="I61" sqref="I61"/>
    </sheetView>
  </sheetViews>
  <sheetFormatPr defaultRowHeight="15" x14ac:dyDescent="0.25"/>
  <cols>
    <col min="2" max="2" width="52.140625" customWidth="1"/>
    <col min="4" max="4" width="22.85546875" customWidth="1"/>
    <col min="5" max="5" width="12.28515625" customWidth="1"/>
    <col min="7" max="7" width="10.28515625" customWidth="1"/>
    <col min="9" max="9" width="12.42578125" bestFit="1" customWidth="1"/>
    <col min="11" max="11" width="12.42578125" bestFit="1" customWidth="1"/>
    <col min="13" max="13" width="12.42578125" bestFit="1" customWidth="1"/>
    <col min="14" max="14" width="10.28515625" customWidth="1"/>
  </cols>
  <sheetData>
    <row r="1" spans="1:16" s="5" customFormat="1" x14ac:dyDescent="0.25">
      <c r="E1" s="50"/>
      <c r="F1" s="50"/>
      <c r="G1" s="50"/>
      <c r="H1" s="50"/>
      <c r="I1" s="73"/>
      <c r="J1" s="73"/>
      <c r="K1" s="36"/>
      <c r="L1" s="36"/>
      <c r="M1" s="6" t="s">
        <v>5</v>
      </c>
    </row>
    <row r="2" spans="1:16" s="5" customFormat="1" ht="36" customHeight="1" x14ac:dyDescent="0.25">
      <c r="A2" s="292" t="s">
        <v>70</v>
      </c>
      <c r="B2" s="293"/>
      <c r="C2" s="279" t="s">
        <v>69</v>
      </c>
      <c r="D2" s="281" t="s">
        <v>36</v>
      </c>
      <c r="E2" s="283" t="s">
        <v>80</v>
      </c>
      <c r="F2" s="284"/>
      <c r="G2" s="283" t="s">
        <v>95</v>
      </c>
      <c r="H2" s="284"/>
      <c r="I2" s="288" t="s">
        <v>82</v>
      </c>
      <c r="J2" s="289"/>
      <c r="K2" s="285" t="s">
        <v>85</v>
      </c>
      <c r="L2" s="286"/>
      <c r="M2" s="287" t="s">
        <v>92</v>
      </c>
      <c r="N2" s="287"/>
      <c r="O2" s="10"/>
      <c r="P2" s="9"/>
    </row>
    <row r="3" spans="1:16" s="5" customFormat="1" ht="137.25" customHeight="1" x14ac:dyDescent="0.25">
      <c r="A3" s="294"/>
      <c r="B3" s="295"/>
      <c r="C3" s="280"/>
      <c r="D3" s="282"/>
      <c r="E3" s="52" t="s">
        <v>38</v>
      </c>
      <c r="F3" s="52" t="s">
        <v>37</v>
      </c>
      <c r="G3" s="52" t="s">
        <v>38</v>
      </c>
      <c r="H3" s="52" t="s">
        <v>37</v>
      </c>
      <c r="I3" s="75" t="s">
        <v>38</v>
      </c>
      <c r="J3" s="75" t="s">
        <v>37</v>
      </c>
      <c r="K3" s="38" t="s">
        <v>38</v>
      </c>
      <c r="L3" s="38" t="s">
        <v>37</v>
      </c>
      <c r="M3" s="34" t="s">
        <v>38</v>
      </c>
      <c r="N3" s="2" t="s">
        <v>37</v>
      </c>
      <c r="O3" s="10"/>
      <c r="P3" s="9"/>
    </row>
    <row r="4" spans="1:16" s="5" customFormat="1" x14ac:dyDescent="0.25">
      <c r="A4" s="192">
        <v>1</v>
      </c>
      <c r="B4" s="193"/>
      <c r="C4" s="8">
        <v>2</v>
      </c>
      <c r="D4" s="8">
        <v>3</v>
      </c>
      <c r="E4" s="51">
        <v>4</v>
      </c>
      <c r="F4" s="51">
        <v>5</v>
      </c>
      <c r="G4" s="51">
        <v>6</v>
      </c>
      <c r="H4" s="51">
        <v>7</v>
      </c>
      <c r="I4" s="74">
        <v>8</v>
      </c>
      <c r="J4" s="74">
        <v>9</v>
      </c>
      <c r="K4" s="37">
        <v>10</v>
      </c>
      <c r="L4" s="37">
        <v>11</v>
      </c>
      <c r="M4" s="34">
        <v>12</v>
      </c>
      <c r="N4" s="34">
        <v>13</v>
      </c>
      <c r="O4" s="10"/>
      <c r="P4" s="9"/>
    </row>
    <row r="5" spans="1:16" s="48" customFormat="1" ht="47.25" customHeight="1" x14ac:dyDescent="0.25">
      <c r="A5" s="269" t="s">
        <v>178</v>
      </c>
      <c r="B5" s="270"/>
      <c r="C5" s="39" t="s">
        <v>300</v>
      </c>
      <c r="D5" s="40">
        <v>31014880</v>
      </c>
      <c r="E5" s="53">
        <v>2990925</v>
      </c>
      <c r="F5" s="54">
        <v>0.1</v>
      </c>
      <c r="G5" s="53">
        <v>2000000</v>
      </c>
      <c r="H5" s="54">
        <v>0.16</v>
      </c>
      <c r="I5" s="76">
        <v>1500000</v>
      </c>
      <c r="J5" s="77">
        <v>0.53</v>
      </c>
      <c r="K5" s="41">
        <v>3000000</v>
      </c>
      <c r="L5" s="42">
        <v>1</v>
      </c>
      <c r="M5" s="45" t="s">
        <v>261</v>
      </c>
      <c r="N5" s="45" t="s">
        <v>261</v>
      </c>
      <c r="O5" s="46"/>
      <c r="P5" s="47"/>
    </row>
    <row r="6" spans="1:16" s="67" customFormat="1" ht="47.25" customHeight="1" x14ac:dyDescent="0.25">
      <c r="A6" s="271" t="s">
        <v>178</v>
      </c>
      <c r="B6" s="272"/>
      <c r="C6" s="58" t="s">
        <v>300</v>
      </c>
      <c r="D6" s="59">
        <v>31014880</v>
      </c>
      <c r="E6" s="60"/>
      <c r="F6" s="61"/>
      <c r="G6" s="60"/>
      <c r="H6" s="61"/>
      <c r="I6" s="72">
        <f>11350000-1500000</f>
        <v>9850000</v>
      </c>
      <c r="J6" s="78">
        <v>0.53</v>
      </c>
      <c r="K6" s="62">
        <f>11278640-3000000</f>
        <v>8278640</v>
      </c>
      <c r="L6" s="63">
        <v>1</v>
      </c>
      <c r="M6" s="64" t="s">
        <v>261</v>
      </c>
      <c r="N6" s="64" t="s">
        <v>261</v>
      </c>
      <c r="O6" s="65"/>
      <c r="P6" s="66"/>
    </row>
    <row r="7" spans="1:16" s="48" customFormat="1" ht="45.75" customHeight="1" x14ac:dyDescent="0.25">
      <c r="A7" s="269" t="s">
        <v>180</v>
      </c>
      <c r="B7" s="270"/>
      <c r="C7" s="39" t="s">
        <v>301</v>
      </c>
      <c r="D7" s="40">
        <v>1940779</v>
      </c>
      <c r="E7" s="53">
        <v>1533614</v>
      </c>
      <c r="F7" s="54">
        <v>0.8</v>
      </c>
      <c r="G7" s="53">
        <v>360000</v>
      </c>
      <c r="H7" s="54">
        <v>1</v>
      </c>
      <c r="I7" s="79" t="s">
        <v>261</v>
      </c>
      <c r="J7" s="79" t="s">
        <v>261</v>
      </c>
      <c r="K7" s="49" t="s">
        <v>261</v>
      </c>
      <c r="L7" s="49" t="s">
        <v>261</v>
      </c>
      <c r="M7" s="45" t="s">
        <v>261</v>
      </c>
      <c r="N7" s="45" t="s">
        <v>261</v>
      </c>
      <c r="O7" s="46"/>
      <c r="P7" s="47"/>
    </row>
    <row r="8" spans="1:16" s="48" customFormat="1" ht="53.25" customHeight="1" x14ac:dyDescent="0.25">
      <c r="A8" s="269" t="s">
        <v>181</v>
      </c>
      <c r="B8" s="270"/>
      <c r="C8" s="39" t="s">
        <v>302</v>
      </c>
      <c r="D8" s="40">
        <v>10500000</v>
      </c>
      <c r="E8" s="53">
        <v>86299</v>
      </c>
      <c r="F8" s="54">
        <v>0.01</v>
      </c>
      <c r="G8" s="55" t="s">
        <v>261</v>
      </c>
      <c r="H8" s="55" t="s">
        <v>261</v>
      </c>
      <c r="I8" s="76"/>
      <c r="J8" s="77"/>
      <c r="K8" s="41"/>
      <c r="L8" s="42"/>
      <c r="M8" s="43">
        <v>2113700</v>
      </c>
      <c r="N8" s="44">
        <v>1</v>
      </c>
      <c r="O8" s="46"/>
      <c r="P8" s="47"/>
    </row>
    <row r="9" spans="1:16" s="67" customFormat="1" ht="53.25" customHeight="1" x14ac:dyDescent="0.25">
      <c r="A9" s="271" t="s">
        <v>181</v>
      </c>
      <c r="B9" s="272"/>
      <c r="C9" s="58" t="s">
        <v>302</v>
      </c>
      <c r="D9" s="59">
        <v>10500000</v>
      </c>
      <c r="E9" s="60"/>
      <c r="F9" s="61"/>
      <c r="G9" s="68"/>
      <c r="H9" s="68"/>
      <c r="I9" s="72">
        <v>3000000</v>
      </c>
      <c r="J9" s="78">
        <v>0.28999999999999998</v>
      </c>
      <c r="K9" s="62">
        <v>5300000</v>
      </c>
      <c r="L9" s="63">
        <v>0.79</v>
      </c>
      <c r="M9" s="70"/>
      <c r="N9" s="71"/>
      <c r="O9" s="65"/>
      <c r="P9" s="66"/>
    </row>
    <row r="10" spans="1:16" s="48" customFormat="1" ht="45.75" customHeight="1" x14ac:dyDescent="0.25">
      <c r="A10" s="290" t="s">
        <v>182</v>
      </c>
      <c r="B10" s="291"/>
      <c r="C10" s="39" t="s">
        <v>214</v>
      </c>
      <c r="D10" s="40">
        <v>1349552</v>
      </c>
      <c r="E10" s="53">
        <v>83339</v>
      </c>
      <c r="F10" s="54">
        <v>0.06</v>
      </c>
      <c r="G10" s="55" t="s">
        <v>261</v>
      </c>
      <c r="H10" s="55" t="s">
        <v>261</v>
      </c>
      <c r="I10" s="76">
        <v>800000</v>
      </c>
      <c r="J10" s="77">
        <v>1</v>
      </c>
      <c r="K10" s="49" t="s">
        <v>261</v>
      </c>
      <c r="L10" s="49" t="s">
        <v>261</v>
      </c>
      <c r="M10" s="45" t="s">
        <v>261</v>
      </c>
      <c r="N10" s="45" t="s">
        <v>261</v>
      </c>
      <c r="O10" s="46"/>
      <c r="P10" s="47"/>
    </row>
    <row r="11" spans="1:16" s="67" customFormat="1" ht="45.75" customHeight="1" x14ac:dyDescent="0.25">
      <c r="A11" s="275" t="s">
        <v>182</v>
      </c>
      <c r="B11" s="276"/>
      <c r="C11" s="58" t="s">
        <v>214</v>
      </c>
      <c r="D11" s="59">
        <v>1349552</v>
      </c>
      <c r="E11" s="60"/>
      <c r="F11" s="61"/>
      <c r="G11" s="68" t="s">
        <v>261</v>
      </c>
      <c r="H11" s="68" t="s">
        <v>261</v>
      </c>
      <c r="I11" s="72">
        <f>1266200-800000</f>
        <v>466200</v>
      </c>
      <c r="J11" s="78">
        <v>1</v>
      </c>
      <c r="K11" s="69" t="s">
        <v>261</v>
      </c>
      <c r="L11" s="69" t="s">
        <v>261</v>
      </c>
      <c r="M11" s="64" t="s">
        <v>261</v>
      </c>
      <c r="N11" s="64" t="s">
        <v>261</v>
      </c>
      <c r="O11" s="65"/>
      <c r="P11" s="66"/>
    </row>
    <row r="12" spans="1:16" s="48" customFormat="1" ht="45.75" customHeight="1" x14ac:dyDescent="0.25">
      <c r="A12" s="269" t="s">
        <v>183</v>
      </c>
      <c r="B12" s="270"/>
      <c r="C12" s="39" t="s">
        <v>179</v>
      </c>
      <c r="D12" s="40">
        <v>42447443</v>
      </c>
      <c r="E12" s="53">
        <v>59049</v>
      </c>
      <c r="F12" s="54">
        <v>0.01</v>
      </c>
      <c r="G12" s="55" t="s">
        <v>261</v>
      </c>
      <c r="H12" s="55" t="s">
        <v>261</v>
      </c>
      <c r="I12" s="76"/>
      <c r="J12" s="77"/>
      <c r="K12" s="41"/>
      <c r="L12" s="42"/>
      <c r="M12" s="43">
        <v>5766610</v>
      </c>
      <c r="N12" s="44">
        <v>1</v>
      </c>
      <c r="O12" s="46"/>
      <c r="P12" s="47"/>
    </row>
    <row r="13" spans="1:16" s="67" customFormat="1" ht="45.75" customHeight="1" x14ac:dyDescent="0.25">
      <c r="A13" s="271" t="s">
        <v>183</v>
      </c>
      <c r="B13" s="272"/>
      <c r="C13" s="58" t="s">
        <v>179</v>
      </c>
      <c r="D13" s="59">
        <v>42447443</v>
      </c>
      <c r="E13" s="60"/>
      <c r="F13" s="61"/>
      <c r="G13" s="68"/>
      <c r="H13" s="68"/>
      <c r="I13" s="72">
        <v>12100000</v>
      </c>
      <c r="J13" s="78">
        <v>0.28999999999999998</v>
      </c>
      <c r="K13" s="62">
        <v>12100000</v>
      </c>
      <c r="L13" s="63">
        <v>0.56999999999999995</v>
      </c>
      <c r="M13" s="70">
        <f>12027800-5766610</f>
        <v>6261190</v>
      </c>
      <c r="N13" s="71">
        <v>1</v>
      </c>
      <c r="O13" s="65"/>
      <c r="P13" s="66"/>
    </row>
    <row r="14" spans="1:16" s="48" customFormat="1" ht="26.25" customHeight="1" x14ac:dyDescent="0.25">
      <c r="A14" s="269" t="s">
        <v>184</v>
      </c>
      <c r="B14" s="270"/>
      <c r="C14" s="39" t="s">
        <v>302</v>
      </c>
      <c r="D14" s="40">
        <v>9251188</v>
      </c>
      <c r="E14" s="53">
        <v>71670</v>
      </c>
      <c r="F14" s="54">
        <v>0.01</v>
      </c>
      <c r="G14" s="55" t="s">
        <v>261</v>
      </c>
      <c r="H14" s="55" t="s">
        <v>261</v>
      </c>
      <c r="I14" s="79">
        <v>3500000</v>
      </c>
      <c r="J14" s="80">
        <v>0.35</v>
      </c>
      <c r="K14" s="41"/>
      <c r="L14" s="42"/>
      <c r="M14" s="43"/>
      <c r="N14" s="44"/>
      <c r="O14" s="46"/>
      <c r="P14" s="47"/>
    </row>
    <row r="15" spans="1:16" s="67" customFormat="1" ht="26.25" customHeight="1" x14ac:dyDescent="0.25">
      <c r="A15" s="271" t="s">
        <v>184</v>
      </c>
      <c r="B15" s="272"/>
      <c r="C15" s="58" t="s">
        <v>302</v>
      </c>
      <c r="D15" s="59">
        <v>9251188</v>
      </c>
      <c r="E15" s="60"/>
      <c r="F15" s="61"/>
      <c r="G15" s="68"/>
      <c r="H15" s="68"/>
      <c r="I15" s="81" t="s">
        <v>261</v>
      </c>
      <c r="J15" s="81" t="s">
        <v>261</v>
      </c>
      <c r="K15" s="62">
        <f>4406660-3500000</f>
        <v>906660</v>
      </c>
      <c r="L15" s="63">
        <v>0.5</v>
      </c>
      <c r="M15" s="70">
        <v>4406600</v>
      </c>
      <c r="N15" s="71">
        <v>1</v>
      </c>
      <c r="O15" s="65"/>
      <c r="P15" s="66"/>
    </row>
    <row r="16" spans="1:16" s="48" customFormat="1" ht="33" customHeight="1" x14ac:dyDescent="0.25">
      <c r="A16" s="269" t="s">
        <v>185</v>
      </c>
      <c r="B16" s="270"/>
      <c r="C16" s="39" t="s">
        <v>214</v>
      </c>
      <c r="D16" s="40">
        <v>1750000</v>
      </c>
      <c r="E16" s="53">
        <v>34040</v>
      </c>
      <c r="F16" s="54">
        <v>0.02</v>
      </c>
      <c r="G16" s="53">
        <v>200000</v>
      </c>
      <c r="H16" s="54">
        <v>0.14000000000000001</v>
      </c>
      <c r="I16" s="76">
        <v>300000</v>
      </c>
      <c r="J16" s="77">
        <v>1</v>
      </c>
      <c r="K16" s="49" t="s">
        <v>261</v>
      </c>
      <c r="L16" s="49" t="s">
        <v>261</v>
      </c>
      <c r="M16" s="45" t="s">
        <v>261</v>
      </c>
      <c r="N16" s="45" t="s">
        <v>261</v>
      </c>
      <c r="O16" s="46"/>
      <c r="P16" s="47"/>
    </row>
    <row r="17" spans="1:16" s="67" customFormat="1" ht="33" customHeight="1" x14ac:dyDescent="0.25">
      <c r="A17" s="271" t="s">
        <v>185</v>
      </c>
      <c r="B17" s="272"/>
      <c r="C17" s="58" t="s">
        <v>214</v>
      </c>
      <c r="D17" s="59">
        <v>1750000</v>
      </c>
      <c r="E17" s="60"/>
      <c r="F17" s="61"/>
      <c r="G17" s="60"/>
      <c r="H17" s="61"/>
      <c r="I17" s="72">
        <f>1481920-300000</f>
        <v>1181920</v>
      </c>
      <c r="J17" s="78">
        <v>1</v>
      </c>
      <c r="K17" s="69" t="s">
        <v>261</v>
      </c>
      <c r="L17" s="69" t="s">
        <v>261</v>
      </c>
      <c r="M17" s="64" t="s">
        <v>261</v>
      </c>
      <c r="N17" s="64" t="s">
        <v>261</v>
      </c>
      <c r="O17" s="65"/>
      <c r="P17" s="66"/>
    </row>
    <row r="18" spans="1:16" s="48" customFormat="1" ht="33" customHeight="1" x14ac:dyDescent="0.25">
      <c r="A18" s="269" t="s">
        <v>186</v>
      </c>
      <c r="B18" s="270"/>
      <c r="C18" s="39" t="s">
        <v>250</v>
      </c>
      <c r="D18" s="40">
        <v>9036000</v>
      </c>
      <c r="E18" s="53">
        <v>21000</v>
      </c>
      <c r="F18" s="54">
        <v>0.01</v>
      </c>
      <c r="G18" s="53">
        <v>22000</v>
      </c>
      <c r="H18" s="54">
        <v>0.01</v>
      </c>
      <c r="I18" s="76"/>
      <c r="J18" s="77"/>
      <c r="K18" s="41"/>
      <c r="L18" s="42"/>
      <c r="M18" s="45"/>
      <c r="N18" s="45" t="s">
        <v>261</v>
      </c>
      <c r="O18" s="46"/>
      <c r="P18" s="47"/>
    </row>
    <row r="19" spans="1:16" s="67" customFormat="1" ht="33" customHeight="1" x14ac:dyDescent="0.25">
      <c r="A19" s="271" t="s">
        <v>186</v>
      </c>
      <c r="B19" s="272"/>
      <c r="C19" s="58" t="s">
        <v>250</v>
      </c>
      <c r="D19" s="59">
        <v>9036000</v>
      </c>
      <c r="E19" s="60"/>
      <c r="F19" s="61"/>
      <c r="G19" s="60"/>
      <c r="H19" s="61"/>
      <c r="I19" s="72">
        <v>4493000</v>
      </c>
      <c r="J19" s="78">
        <v>0.5</v>
      </c>
      <c r="K19" s="62">
        <v>4500000</v>
      </c>
      <c r="L19" s="63">
        <v>1</v>
      </c>
      <c r="M19" s="64" t="s">
        <v>261</v>
      </c>
      <c r="N19" s="64" t="s">
        <v>261</v>
      </c>
      <c r="O19" s="65"/>
      <c r="P19" s="66"/>
    </row>
    <row r="20" spans="1:16" s="48" customFormat="1" ht="33" customHeight="1" x14ac:dyDescent="0.25">
      <c r="A20" s="269" t="s">
        <v>187</v>
      </c>
      <c r="B20" s="270"/>
      <c r="C20" s="39" t="s">
        <v>214</v>
      </c>
      <c r="D20" s="40">
        <v>2663641</v>
      </c>
      <c r="E20" s="53">
        <v>45194</v>
      </c>
      <c r="F20" s="54">
        <v>0.02</v>
      </c>
      <c r="G20" s="55" t="s">
        <v>261</v>
      </c>
      <c r="H20" s="55" t="s">
        <v>261</v>
      </c>
      <c r="I20" s="76"/>
      <c r="J20" s="77"/>
      <c r="K20" s="49" t="s">
        <v>261</v>
      </c>
      <c r="L20" s="49" t="s">
        <v>261</v>
      </c>
      <c r="M20" s="45" t="s">
        <v>261</v>
      </c>
      <c r="N20" s="45" t="s">
        <v>261</v>
      </c>
      <c r="O20" s="46"/>
      <c r="P20" s="47"/>
    </row>
    <row r="21" spans="1:16" s="67" customFormat="1" ht="33" customHeight="1" x14ac:dyDescent="0.25">
      <c r="A21" s="277" t="s">
        <v>187</v>
      </c>
      <c r="B21" s="278"/>
      <c r="C21" s="58" t="s">
        <v>214</v>
      </c>
      <c r="D21" s="59">
        <v>2663641</v>
      </c>
      <c r="E21" s="62"/>
      <c r="F21" s="63"/>
      <c r="G21" s="69"/>
      <c r="H21" s="69"/>
      <c r="I21" s="72">
        <v>2618400</v>
      </c>
      <c r="J21" s="78">
        <v>1</v>
      </c>
      <c r="K21" s="69" t="s">
        <v>261</v>
      </c>
      <c r="L21" s="69" t="s">
        <v>261</v>
      </c>
      <c r="M21" s="64" t="s">
        <v>261</v>
      </c>
      <c r="N21" s="64" t="s">
        <v>261</v>
      </c>
      <c r="O21" s="65"/>
      <c r="P21" s="66"/>
    </row>
    <row r="22" spans="1:16" s="48" customFormat="1" ht="33" customHeight="1" x14ac:dyDescent="0.25">
      <c r="A22" s="269" t="s">
        <v>188</v>
      </c>
      <c r="B22" s="270"/>
      <c r="C22" s="39" t="s">
        <v>244</v>
      </c>
      <c r="D22" s="40">
        <v>2022200</v>
      </c>
      <c r="E22" s="53">
        <v>149407</v>
      </c>
      <c r="F22" s="54">
        <v>7.0000000000000007E-2</v>
      </c>
      <c r="G22" s="55" t="s">
        <v>261</v>
      </c>
      <c r="H22" s="55" t="s">
        <v>261</v>
      </c>
      <c r="I22" s="76"/>
      <c r="J22" s="77"/>
      <c r="K22" s="49" t="s">
        <v>261</v>
      </c>
      <c r="L22" s="49" t="s">
        <v>261</v>
      </c>
      <c r="M22" s="45" t="s">
        <v>261</v>
      </c>
      <c r="N22" s="45" t="s">
        <v>261</v>
      </c>
      <c r="O22" s="46"/>
      <c r="P22" s="47"/>
    </row>
    <row r="23" spans="1:16" s="67" customFormat="1" ht="33" customHeight="1" x14ac:dyDescent="0.25">
      <c r="A23" s="271" t="s">
        <v>188</v>
      </c>
      <c r="B23" s="272"/>
      <c r="C23" s="58" t="s">
        <v>244</v>
      </c>
      <c r="D23" s="59">
        <v>2022200</v>
      </c>
      <c r="E23" s="60"/>
      <c r="F23" s="61"/>
      <c r="G23" s="68"/>
      <c r="H23" s="68"/>
      <c r="I23" s="72">
        <v>1350600</v>
      </c>
      <c r="J23" s="78">
        <v>1</v>
      </c>
      <c r="K23" s="69" t="s">
        <v>261</v>
      </c>
      <c r="L23" s="69" t="s">
        <v>261</v>
      </c>
      <c r="M23" s="64" t="s">
        <v>261</v>
      </c>
      <c r="N23" s="64" t="s">
        <v>261</v>
      </c>
      <c r="O23" s="65"/>
      <c r="P23" s="66"/>
    </row>
    <row r="24" spans="1:16" s="48" customFormat="1" ht="33" customHeight="1" x14ac:dyDescent="0.25">
      <c r="A24" s="269" t="s">
        <v>189</v>
      </c>
      <c r="B24" s="270"/>
      <c r="C24" s="39" t="s">
        <v>257</v>
      </c>
      <c r="D24" s="40">
        <v>1112984</v>
      </c>
      <c r="E24" s="53">
        <v>149397</v>
      </c>
      <c r="F24" s="54">
        <v>1</v>
      </c>
      <c r="G24" s="55" t="s">
        <v>261</v>
      </c>
      <c r="H24" s="55" t="s">
        <v>261</v>
      </c>
      <c r="I24" s="79" t="s">
        <v>261</v>
      </c>
      <c r="J24" s="79" t="s">
        <v>261</v>
      </c>
      <c r="K24" s="49" t="s">
        <v>261</v>
      </c>
      <c r="L24" s="49" t="s">
        <v>261</v>
      </c>
      <c r="M24" s="45" t="s">
        <v>261</v>
      </c>
      <c r="N24" s="45" t="s">
        <v>261</v>
      </c>
      <c r="O24" s="46"/>
      <c r="P24" s="47"/>
    </row>
    <row r="25" spans="1:16" s="48" customFormat="1" ht="63.75" customHeight="1" x14ac:dyDescent="0.25">
      <c r="A25" s="269" t="s">
        <v>190</v>
      </c>
      <c r="B25" s="270"/>
      <c r="C25" s="39" t="s">
        <v>303</v>
      </c>
      <c r="D25" s="40">
        <v>5030605</v>
      </c>
      <c r="E25" s="53">
        <v>1211982</v>
      </c>
      <c r="F25" s="54">
        <v>0.24</v>
      </c>
      <c r="G25" s="53">
        <v>45000</v>
      </c>
      <c r="H25" s="54">
        <v>1</v>
      </c>
      <c r="I25" s="79" t="s">
        <v>261</v>
      </c>
      <c r="J25" s="79" t="s">
        <v>261</v>
      </c>
      <c r="K25" s="49" t="s">
        <v>261</v>
      </c>
      <c r="L25" s="49" t="s">
        <v>261</v>
      </c>
      <c r="M25" s="45" t="s">
        <v>261</v>
      </c>
      <c r="N25" s="45" t="s">
        <v>261</v>
      </c>
      <c r="O25" s="46"/>
      <c r="P25" s="47"/>
    </row>
    <row r="26" spans="1:16" s="48" customFormat="1" ht="34.5" customHeight="1" x14ac:dyDescent="0.25">
      <c r="A26" s="269" t="s">
        <v>325</v>
      </c>
      <c r="B26" s="270"/>
      <c r="C26" s="39" t="s">
        <v>257</v>
      </c>
      <c r="D26" s="40">
        <v>350000</v>
      </c>
      <c r="E26" s="53" t="s">
        <v>261</v>
      </c>
      <c r="F26" s="54" t="s">
        <v>261</v>
      </c>
      <c r="G26" s="55" t="s">
        <v>261</v>
      </c>
      <c r="H26" s="55" t="s">
        <v>261</v>
      </c>
      <c r="I26" s="82">
        <v>350000</v>
      </c>
      <c r="J26" s="80">
        <v>0.1</v>
      </c>
      <c r="K26" s="49" t="s">
        <v>261</v>
      </c>
      <c r="L26" s="49" t="s">
        <v>261</v>
      </c>
      <c r="M26" s="45" t="s">
        <v>261</v>
      </c>
      <c r="N26" s="45" t="s">
        <v>261</v>
      </c>
      <c r="O26" s="46"/>
      <c r="P26" s="47"/>
    </row>
    <row r="27" spans="1:16" s="48" customFormat="1" ht="42.75" customHeight="1" x14ac:dyDescent="0.25">
      <c r="A27" s="269" t="s">
        <v>205</v>
      </c>
      <c r="B27" s="270"/>
      <c r="C27" s="39" t="s">
        <v>204</v>
      </c>
      <c r="D27" s="40">
        <v>5000000</v>
      </c>
      <c r="E27" s="55" t="s">
        <v>261</v>
      </c>
      <c r="F27" s="55" t="s">
        <v>261</v>
      </c>
      <c r="G27" s="55" t="s">
        <v>261</v>
      </c>
      <c r="H27" s="55" t="s">
        <v>261</v>
      </c>
      <c r="I27" s="76"/>
      <c r="J27" s="77"/>
      <c r="K27" s="41">
        <v>3582500</v>
      </c>
      <c r="L27" s="42">
        <v>1</v>
      </c>
      <c r="M27" s="45" t="s">
        <v>261</v>
      </c>
      <c r="N27" s="45" t="s">
        <v>261</v>
      </c>
      <c r="O27" s="46"/>
      <c r="P27" s="47"/>
    </row>
    <row r="28" spans="1:16" s="67" customFormat="1" ht="42.75" customHeight="1" x14ac:dyDescent="0.25">
      <c r="A28" s="271" t="s">
        <v>205</v>
      </c>
      <c r="B28" s="272"/>
      <c r="C28" s="58" t="s">
        <v>204</v>
      </c>
      <c r="D28" s="59">
        <v>5000000</v>
      </c>
      <c r="E28" s="68" t="s">
        <v>261</v>
      </c>
      <c r="F28" s="68" t="s">
        <v>261</v>
      </c>
      <c r="G28" s="68" t="s">
        <v>261</v>
      </c>
      <c r="H28" s="68" t="s">
        <v>261</v>
      </c>
      <c r="I28" s="72">
        <v>500000</v>
      </c>
      <c r="J28" s="78">
        <v>0.1</v>
      </c>
      <c r="K28" s="62">
        <f>4500000-3582500</f>
        <v>917500</v>
      </c>
      <c r="L28" s="63">
        <v>1</v>
      </c>
      <c r="M28" s="64" t="s">
        <v>261</v>
      </c>
      <c r="N28" s="64" t="s">
        <v>261</v>
      </c>
      <c r="O28" s="65"/>
      <c r="P28" s="66"/>
    </row>
    <row r="29" spans="1:16" s="48" customFormat="1" ht="42.75" customHeight="1" x14ac:dyDescent="0.25">
      <c r="A29" s="269" t="s">
        <v>207</v>
      </c>
      <c r="B29" s="270"/>
      <c r="C29" s="39" t="s">
        <v>208</v>
      </c>
      <c r="D29" s="40">
        <v>713400</v>
      </c>
      <c r="E29" s="55" t="s">
        <v>261</v>
      </c>
      <c r="F29" s="55" t="s">
        <v>261</v>
      </c>
      <c r="G29" s="53">
        <v>50000</v>
      </c>
      <c r="H29" s="54">
        <v>7.0000000000000007E-2</v>
      </c>
      <c r="I29" s="76"/>
      <c r="J29" s="77"/>
      <c r="K29" s="49" t="s">
        <v>261</v>
      </c>
      <c r="L29" s="49" t="s">
        <v>261</v>
      </c>
      <c r="M29" s="45" t="s">
        <v>261</v>
      </c>
      <c r="N29" s="45" t="s">
        <v>261</v>
      </c>
      <c r="O29" s="46"/>
      <c r="P29" s="47"/>
    </row>
    <row r="30" spans="1:16" s="67" customFormat="1" ht="42.75" customHeight="1" x14ac:dyDescent="0.25">
      <c r="A30" s="271" t="s">
        <v>207</v>
      </c>
      <c r="B30" s="272"/>
      <c r="C30" s="58" t="s">
        <v>208</v>
      </c>
      <c r="D30" s="59">
        <v>713400</v>
      </c>
      <c r="E30" s="68" t="s">
        <v>261</v>
      </c>
      <c r="F30" s="68" t="s">
        <v>261</v>
      </c>
      <c r="G30" s="60">
        <v>50000</v>
      </c>
      <c r="H30" s="61">
        <v>7.0000000000000007E-2</v>
      </c>
      <c r="I30" s="72">
        <v>663400</v>
      </c>
      <c r="J30" s="78">
        <v>1</v>
      </c>
      <c r="K30" s="69" t="s">
        <v>261</v>
      </c>
      <c r="L30" s="69" t="s">
        <v>261</v>
      </c>
      <c r="M30" s="64" t="s">
        <v>261</v>
      </c>
      <c r="N30" s="64" t="s">
        <v>261</v>
      </c>
      <c r="O30" s="65"/>
      <c r="P30" s="66"/>
    </row>
    <row r="31" spans="1:16" s="48" customFormat="1" ht="42.75" customHeight="1" x14ac:dyDescent="0.25">
      <c r="A31" s="269" t="s">
        <v>209</v>
      </c>
      <c r="B31" s="270"/>
      <c r="C31" s="39" t="s">
        <v>210</v>
      </c>
      <c r="D31" s="40">
        <v>12392100</v>
      </c>
      <c r="E31" s="55" t="s">
        <v>261</v>
      </c>
      <c r="F31" s="55" t="s">
        <v>261</v>
      </c>
      <c r="G31" s="55" t="s">
        <v>261</v>
      </c>
      <c r="H31" s="55" t="s">
        <v>261</v>
      </c>
      <c r="I31" s="76"/>
      <c r="J31" s="77"/>
      <c r="K31" s="41"/>
      <c r="L31" s="42"/>
      <c r="M31" s="43">
        <v>2108690</v>
      </c>
      <c r="N31" s="44">
        <v>1</v>
      </c>
      <c r="O31" s="46"/>
      <c r="P31" s="47"/>
    </row>
    <row r="32" spans="1:16" s="67" customFormat="1" ht="42.75" customHeight="1" x14ac:dyDescent="0.25">
      <c r="A32" s="271" t="s">
        <v>209</v>
      </c>
      <c r="B32" s="272"/>
      <c r="C32" s="58" t="s">
        <v>210</v>
      </c>
      <c r="D32" s="59">
        <v>12392100</v>
      </c>
      <c r="E32" s="68" t="s">
        <v>261</v>
      </c>
      <c r="F32" s="68" t="s">
        <v>261</v>
      </c>
      <c r="G32" s="68" t="s">
        <v>261</v>
      </c>
      <c r="H32" s="68" t="s">
        <v>261</v>
      </c>
      <c r="I32" s="72">
        <v>4000000</v>
      </c>
      <c r="J32" s="78">
        <v>0.32</v>
      </c>
      <c r="K32" s="62">
        <v>6196000</v>
      </c>
      <c r="L32" s="63">
        <v>0.82</v>
      </c>
      <c r="M32" s="70"/>
      <c r="N32" s="71"/>
      <c r="O32" s="65"/>
      <c r="P32" s="66"/>
    </row>
    <row r="33" spans="1:16" s="48" customFormat="1" ht="42.75" customHeight="1" x14ac:dyDescent="0.25">
      <c r="A33" s="269" t="s">
        <v>211</v>
      </c>
      <c r="B33" s="270"/>
      <c r="C33" s="39" t="s">
        <v>179</v>
      </c>
      <c r="D33" s="40">
        <v>25500000</v>
      </c>
      <c r="E33" s="55" t="s">
        <v>261</v>
      </c>
      <c r="F33" s="55" t="s">
        <v>261</v>
      </c>
      <c r="G33" s="53">
        <v>148000</v>
      </c>
      <c r="H33" s="54">
        <v>0.01</v>
      </c>
      <c r="I33" s="76"/>
      <c r="J33" s="77"/>
      <c r="K33" s="41"/>
      <c r="L33" s="42"/>
      <c r="M33" s="43">
        <v>2606000</v>
      </c>
      <c r="N33" s="44">
        <v>1</v>
      </c>
      <c r="O33" s="46"/>
      <c r="P33" s="47"/>
    </row>
    <row r="34" spans="1:16" s="67" customFormat="1" ht="42.75" customHeight="1" x14ac:dyDescent="0.25">
      <c r="A34" s="271" t="s">
        <v>211</v>
      </c>
      <c r="B34" s="272"/>
      <c r="C34" s="58" t="s">
        <v>179</v>
      </c>
      <c r="D34" s="59">
        <v>25500000</v>
      </c>
      <c r="E34" s="68" t="s">
        <v>261</v>
      </c>
      <c r="F34" s="68" t="s">
        <v>261</v>
      </c>
      <c r="G34" s="60"/>
      <c r="H34" s="61"/>
      <c r="I34" s="72">
        <v>10000000</v>
      </c>
      <c r="J34" s="78">
        <v>0.4</v>
      </c>
      <c r="K34" s="62">
        <v>12676000</v>
      </c>
      <c r="L34" s="63">
        <v>0.89</v>
      </c>
      <c r="M34" s="70"/>
      <c r="N34" s="71"/>
      <c r="O34" s="65"/>
      <c r="P34" s="66"/>
    </row>
    <row r="35" spans="1:16" s="67" customFormat="1" ht="42.75" customHeight="1" x14ac:dyDescent="0.25">
      <c r="A35" s="271" t="s">
        <v>213</v>
      </c>
      <c r="B35" s="272"/>
      <c r="C35" s="58">
        <v>2020</v>
      </c>
      <c r="D35" s="59">
        <v>700000</v>
      </c>
      <c r="E35" s="68" t="s">
        <v>261</v>
      </c>
      <c r="F35" s="68" t="s">
        <v>261</v>
      </c>
      <c r="G35" s="68" t="s">
        <v>261</v>
      </c>
      <c r="H35" s="68" t="s">
        <v>261</v>
      </c>
      <c r="I35" s="72">
        <v>700000</v>
      </c>
      <c r="J35" s="78">
        <v>1</v>
      </c>
      <c r="K35" s="69" t="s">
        <v>261</v>
      </c>
      <c r="L35" s="69" t="s">
        <v>261</v>
      </c>
      <c r="M35" s="64" t="s">
        <v>261</v>
      </c>
      <c r="N35" s="64" t="s">
        <v>261</v>
      </c>
      <c r="O35" s="65"/>
      <c r="P35" s="66"/>
    </row>
    <row r="36" spans="1:16" s="67" customFormat="1" ht="42.75" customHeight="1" x14ac:dyDescent="0.25">
      <c r="A36" s="271" t="s">
        <v>215</v>
      </c>
      <c r="B36" s="272"/>
      <c r="C36" s="58">
        <v>2020</v>
      </c>
      <c r="D36" s="59">
        <v>1500000</v>
      </c>
      <c r="E36" s="68" t="s">
        <v>261</v>
      </c>
      <c r="F36" s="68" t="s">
        <v>261</v>
      </c>
      <c r="G36" s="68" t="s">
        <v>261</v>
      </c>
      <c r="H36" s="68" t="s">
        <v>261</v>
      </c>
      <c r="I36" s="72">
        <v>1500000</v>
      </c>
      <c r="J36" s="78">
        <v>1</v>
      </c>
      <c r="K36" s="69" t="s">
        <v>261</v>
      </c>
      <c r="L36" s="69" t="s">
        <v>261</v>
      </c>
      <c r="M36" s="64" t="s">
        <v>261</v>
      </c>
      <c r="N36" s="64" t="s">
        <v>261</v>
      </c>
      <c r="O36" s="65"/>
      <c r="P36" s="66"/>
    </row>
    <row r="37" spans="1:16" s="67" customFormat="1" ht="42.75" customHeight="1" x14ac:dyDescent="0.25">
      <c r="A37" s="271" t="s">
        <v>216</v>
      </c>
      <c r="B37" s="272"/>
      <c r="C37" s="58" t="s">
        <v>226</v>
      </c>
      <c r="D37" s="59">
        <v>665123</v>
      </c>
      <c r="E37" s="68" t="s">
        <v>261</v>
      </c>
      <c r="F37" s="68" t="s">
        <v>261</v>
      </c>
      <c r="G37" s="68" t="s">
        <v>261</v>
      </c>
      <c r="H37" s="68" t="s">
        <v>261</v>
      </c>
      <c r="I37" s="72">
        <v>615100</v>
      </c>
      <c r="J37" s="78">
        <v>1</v>
      </c>
      <c r="K37" s="69" t="s">
        <v>261</v>
      </c>
      <c r="L37" s="69" t="s">
        <v>261</v>
      </c>
      <c r="M37" s="64" t="s">
        <v>261</v>
      </c>
      <c r="N37" s="64" t="s">
        <v>261</v>
      </c>
      <c r="O37" s="65"/>
      <c r="P37" s="66"/>
    </row>
    <row r="38" spans="1:16" s="67" customFormat="1" ht="42.75" customHeight="1" x14ac:dyDescent="0.25">
      <c r="A38" s="271" t="s">
        <v>217</v>
      </c>
      <c r="B38" s="272"/>
      <c r="C38" s="58">
        <v>2020</v>
      </c>
      <c r="D38" s="59">
        <v>1500000</v>
      </c>
      <c r="E38" s="68" t="s">
        <v>261</v>
      </c>
      <c r="F38" s="68" t="s">
        <v>261</v>
      </c>
      <c r="G38" s="68" t="s">
        <v>261</v>
      </c>
      <c r="H38" s="68" t="s">
        <v>261</v>
      </c>
      <c r="I38" s="72">
        <v>1500000</v>
      </c>
      <c r="J38" s="78">
        <v>1</v>
      </c>
      <c r="K38" s="69" t="s">
        <v>261</v>
      </c>
      <c r="L38" s="69" t="s">
        <v>261</v>
      </c>
      <c r="M38" s="64" t="s">
        <v>261</v>
      </c>
      <c r="N38" s="64" t="s">
        <v>261</v>
      </c>
      <c r="O38" s="65"/>
      <c r="P38" s="66"/>
    </row>
    <row r="39" spans="1:16" s="48" customFormat="1" ht="42.75" customHeight="1" x14ac:dyDescent="0.25">
      <c r="A39" s="269" t="s">
        <v>218</v>
      </c>
      <c r="B39" s="270"/>
      <c r="C39" s="39">
        <v>2021</v>
      </c>
      <c r="D39" s="40">
        <v>700000</v>
      </c>
      <c r="E39" s="55" t="s">
        <v>261</v>
      </c>
      <c r="F39" s="55" t="s">
        <v>261</v>
      </c>
      <c r="G39" s="55" t="s">
        <v>261</v>
      </c>
      <c r="H39" s="55" t="s">
        <v>261</v>
      </c>
      <c r="I39" s="79" t="s">
        <v>261</v>
      </c>
      <c r="J39" s="79" t="s">
        <v>261</v>
      </c>
      <c r="K39" s="41">
        <v>700000</v>
      </c>
      <c r="L39" s="42">
        <v>1</v>
      </c>
      <c r="M39" s="45" t="s">
        <v>261</v>
      </c>
      <c r="N39" s="45" t="s">
        <v>261</v>
      </c>
      <c r="O39" s="46"/>
      <c r="P39" s="47"/>
    </row>
    <row r="40" spans="1:16" s="67" customFormat="1" ht="42.75" customHeight="1" x14ac:dyDescent="0.25">
      <c r="A40" s="271" t="s">
        <v>219</v>
      </c>
      <c r="B40" s="272"/>
      <c r="C40" s="58" t="s">
        <v>204</v>
      </c>
      <c r="D40" s="59">
        <v>1500000</v>
      </c>
      <c r="E40" s="68" t="s">
        <v>261</v>
      </c>
      <c r="F40" s="68" t="s">
        <v>261</v>
      </c>
      <c r="G40" s="68" t="s">
        <v>261</v>
      </c>
      <c r="H40" s="68" t="s">
        <v>261</v>
      </c>
      <c r="I40" s="72">
        <v>750000</v>
      </c>
      <c r="J40" s="78">
        <v>0.5</v>
      </c>
      <c r="K40" s="62">
        <v>750000</v>
      </c>
      <c r="L40" s="63">
        <v>1</v>
      </c>
      <c r="M40" s="64" t="s">
        <v>261</v>
      </c>
      <c r="N40" s="64" t="s">
        <v>261</v>
      </c>
      <c r="O40" s="65"/>
      <c r="P40" s="66"/>
    </row>
    <row r="41" spans="1:16" s="67" customFormat="1" ht="42.75" customHeight="1" x14ac:dyDescent="0.25">
      <c r="A41" s="271" t="s">
        <v>220</v>
      </c>
      <c r="B41" s="272"/>
      <c r="C41" s="58" t="s">
        <v>226</v>
      </c>
      <c r="D41" s="59">
        <v>792680</v>
      </c>
      <c r="E41" s="68" t="s">
        <v>261</v>
      </c>
      <c r="F41" s="68" t="s">
        <v>261</v>
      </c>
      <c r="G41" s="68" t="s">
        <v>261</v>
      </c>
      <c r="H41" s="68" t="s">
        <v>261</v>
      </c>
      <c r="I41" s="72">
        <v>743200</v>
      </c>
      <c r="J41" s="78">
        <v>1</v>
      </c>
      <c r="K41" s="69" t="s">
        <v>261</v>
      </c>
      <c r="L41" s="69" t="s">
        <v>261</v>
      </c>
      <c r="M41" s="64" t="s">
        <v>261</v>
      </c>
      <c r="N41" s="64" t="s">
        <v>261</v>
      </c>
      <c r="O41" s="65"/>
      <c r="P41" s="66"/>
    </row>
    <row r="42" spans="1:16" s="67" customFormat="1" ht="42.75" customHeight="1" x14ac:dyDescent="0.25">
      <c r="A42" s="271" t="s">
        <v>221</v>
      </c>
      <c r="B42" s="272"/>
      <c r="C42" s="58" t="s">
        <v>204</v>
      </c>
      <c r="D42" s="59">
        <v>1500000</v>
      </c>
      <c r="E42" s="68" t="s">
        <v>261</v>
      </c>
      <c r="F42" s="68" t="s">
        <v>261</v>
      </c>
      <c r="G42" s="68" t="s">
        <v>261</v>
      </c>
      <c r="H42" s="68" t="s">
        <v>261</v>
      </c>
      <c r="I42" s="72">
        <v>750000</v>
      </c>
      <c r="J42" s="78">
        <v>0.5</v>
      </c>
      <c r="K42" s="62">
        <v>750000</v>
      </c>
      <c r="L42" s="63">
        <v>1</v>
      </c>
      <c r="M42" s="64" t="s">
        <v>261</v>
      </c>
      <c r="N42" s="64" t="s">
        <v>261</v>
      </c>
      <c r="O42" s="65"/>
      <c r="P42" s="66"/>
    </row>
    <row r="43" spans="1:16" s="91" customFormat="1" ht="42.75" customHeight="1" x14ac:dyDescent="0.25">
      <c r="A43" s="273" t="s">
        <v>222</v>
      </c>
      <c r="B43" s="274"/>
      <c r="C43" s="84" t="s">
        <v>223</v>
      </c>
      <c r="D43" s="85">
        <v>618000000</v>
      </c>
      <c r="E43" s="86" t="s">
        <v>261</v>
      </c>
      <c r="F43" s="86" t="s">
        <v>261</v>
      </c>
      <c r="G43" s="87">
        <v>329000</v>
      </c>
      <c r="H43" s="88">
        <v>0.01</v>
      </c>
      <c r="I43" s="87">
        <v>121236345</v>
      </c>
      <c r="J43" s="88">
        <v>0.2</v>
      </c>
      <c r="K43" s="87">
        <v>121860215</v>
      </c>
      <c r="L43" s="88">
        <v>0.4</v>
      </c>
      <c r="M43" s="87">
        <v>127768387</v>
      </c>
      <c r="N43" s="88">
        <v>1</v>
      </c>
      <c r="O43" s="89"/>
      <c r="P43" s="90"/>
    </row>
    <row r="44" spans="1:16" s="67" customFormat="1" ht="42.75" customHeight="1" x14ac:dyDescent="0.25">
      <c r="A44" s="271" t="s">
        <v>224</v>
      </c>
      <c r="B44" s="272"/>
      <c r="C44" s="58" t="s">
        <v>226</v>
      </c>
      <c r="D44" s="59">
        <v>2200000</v>
      </c>
      <c r="E44" s="68" t="s">
        <v>261</v>
      </c>
      <c r="F44" s="68" t="s">
        <v>261</v>
      </c>
      <c r="G44" s="68" t="s">
        <v>261</v>
      </c>
      <c r="H44" s="68" t="s">
        <v>261</v>
      </c>
      <c r="I44" s="72">
        <v>2200000</v>
      </c>
      <c r="J44" s="78">
        <v>1</v>
      </c>
      <c r="K44" s="69" t="s">
        <v>261</v>
      </c>
      <c r="L44" s="69" t="s">
        <v>261</v>
      </c>
      <c r="M44" s="64" t="s">
        <v>261</v>
      </c>
      <c r="N44" s="64" t="s">
        <v>261</v>
      </c>
      <c r="O44" s="65"/>
      <c r="P44" s="66"/>
    </row>
    <row r="45" spans="1:16" s="67" customFormat="1" ht="42.75" customHeight="1" x14ac:dyDescent="0.25">
      <c r="A45" s="271" t="s">
        <v>225</v>
      </c>
      <c r="B45" s="272"/>
      <c r="C45" s="58" t="s">
        <v>226</v>
      </c>
      <c r="D45" s="59">
        <v>1500000</v>
      </c>
      <c r="E45" s="68" t="s">
        <v>261</v>
      </c>
      <c r="F45" s="68" t="s">
        <v>261</v>
      </c>
      <c r="G45" s="68" t="s">
        <v>261</v>
      </c>
      <c r="H45" s="68" t="s">
        <v>261</v>
      </c>
      <c r="I45" s="72">
        <v>850000</v>
      </c>
      <c r="J45" s="78">
        <v>1</v>
      </c>
      <c r="K45" s="69" t="s">
        <v>261</v>
      </c>
      <c r="L45" s="69" t="s">
        <v>261</v>
      </c>
      <c r="M45" s="64" t="s">
        <v>261</v>
      </c>
      <c r="N45" s="64" t="s">
        <v>261</v>
      </c>
      <c r="O45" s="65"/>
      <c r="P45" s="66"/>
    </row>
    <row r="46" spans="1:16" s="67" customFormat="1" ht="42.75" customHeight="1" x14ac:dyDescent="0.25">
      <c r="A46" s="271" t="s">
        <v>227</v>
      </c>
      <c r="B46" s="272"/>
      <c r="C46" s="58" t="s">
        <v>226</v>
      </c>
      <c r="D46" s="59">
        <v>2500000</v>
      </c>
      <c r="E46" s="68" t="s">
        <v>261</v>
      </c>
      <c r="F46" s="68" t="s">
        <v>261</v>
      </c>
      <c r="G46" s="68" t="s">
        <v>261</v>
      </c>
      <c r="H46" s="68" t="s">
        <v>261</v>
      </c>
      <c r="I46" s="72">
        <v>2470000</v>
      </c>
      <c r="J46" s="78">
        <v>1</v>
      </c>
      <c r="K46" s="69" t="s">
        <v>261</v>
      </c>
      <c r="L46" s="69" t="s">
        <v>261</v>
      </c>
      <c r="M46" s="64" t="s">
        <v>261</v>
      </c>
      <c r="N46" s="64" t="s">
        <v>261</v>
      </c>
      <c r="O46" s="65"/>
      <c r="P46" s="66"/>
    </row>
    <row r="47" spans="1:16" s="67" customFormat="1" ht="42.75" customHeight="1" x14ac:dyDescent="0.25">
      <c r="A47" s="271" t="s">
        <v>228</v>
      </c>
      <c r="B47" s="272"/>
      <c r="C47" s="58" t="s">
        <v>226</v>
      </c>
      <c r="D47" s="59">
        <v>2500000</v>
      </c>
      <c r="E47" s="68" t="s">
        <v>261</v>
      </c>
      <c r="F47" s="68" t="s">
        <v>261</v>
      </c>
      <c r="G47" s="68" t="s">
        <v>261</v>
      </c>
      <c r="H47" s="68" t="s">
        <v>261</v>
      </c>
      <c r="I47" s="72">
        <v>2470000</v>
      </c>
      <c r="J47" s="78">
        <v>1</v>
      </c>
      <c r="K47" s="69" t="s">
        <v>261</v>
      </c>
      <c r="L47" s="69" t="s">
        <v>261</v>
      </c>
      <c r="M47" s="64" t="s">
        <v>261</v>
      </c>
      <c r="N47" s="64" t="s">
        <v>261</v>
      </c>
      <c r="O47" s="65"/>
      <c r="P47" s="66"/>
    </row>
    <row r="48" spans="1:16" s="67" customFormat="1" ht="42.75" customHeight="1" x14ac:dyDescent="0.25">
      <c r="A48" s="271" t="s">
        <v>229</v>
      </c>
      <c r="B48" s="272"/>
      <c r="C48" s="58" t="s">
        <v>226</v>
      </c>
      <c r="D48" s="59">
        <v>1276400</v>
      </c>
      <c r="E48" s="68" t="s">
        <v>261</v>
      </c>
      <c r="F48" s="68" t="s">
        <v>261</v>
      </c>
      <c r="G48" s="68" t="s">
        <v>261</v>
      </c>
      <c r="H48" s="68" t="s">
        <v>261</v>
      </c>
      <c r="I48" s="72">
        <v>1253800</v>
      </c>
      <c r="J48" s="78">
        <v>1</v>
      </c>
      <c r="K48" s="69" t="s">
        <v>261</v>
      </c>
      <c r="L48" s="69" t="s">
        <v>261</v>
      </c>
      <c r="M48" s="64" t="s">
        <v>261</v>
      </c>
      <c r="N48" s="64" t="s">
        <v>261</v>
      </c>
      <c r="O48" s="65"/>
      <c r="P48" s="66"/>
    </row>
    <row r="49" spans="1:16" s="67" customFormat="1" ht="42.75" customHeight="1" x14ac:dyDescent="0.25">
      <c r="A49" s="271" t="s">
        <v>230</v>
      </c>
      <c r="B49" s="272"/>
      <c r="C49" s="58" t="s">
        <v>226</v>
      </c>
      <c r="D49" s="59">
        <v>1491000</v>
      </c>
      <c r="E49" s="68" t="s">
        <v>261</v>
      </c>
      <c r="F49" s="68" t="s">
        <v>261</v>
      </c>
      <c r="G49" s="68" t="s">
        <v>261</v>
      </c>
      <c r="H49" s="68" t="s">
        <v>261</v>
      </c>
      <c r="I49" s="72">
        <v>1468400</v>
      </c>
      <c r="J49" s="78">
        <v>1</v>
      </c>
      <c r="K49" s="69" t="s">
        <v>261</v>
      </c>
      <c r="L49" s="69" t="s">
        <v>261</v>
      </c>
      <c r="M49" s="64" t="s">
        <v>261</v>
      </c>
      <c r="N49" s="64" t="s">
        <v>261</v>
      </c>
      <c r="O49" s="65"/>
      <c r="P49" s="66"/>
    </row>
    <row r="50" spans="1:16" s="67" customFormat="1" ht="42.75" customHeight="1" x14ac:dyDescent="0.25">
      <c r="A50" s="271" t="s">
        <v>231</v>
      </c>
      <c r="B50" s="272"/>
      <c r="C50" s="58" t="s">
        <v>226</v>
      </c>
      <c r="D50" s="59">
        <v>1498500</v>
      </c>
      <c r="E50" s="68" t="s">
        <v>261</v>
      </c>
      <c r="F50" s="68" t="s">
        <v>261</v>
      </c>
      <c r="G50" s="68" t="s">
        <v>261</v>
      </c>
      <c r="H50" s="68" t="s">
        <v>261</v>
      </c>
      <c r="I50" s="72">
        <v>1475900</v>
      </c>
      <c r="J50" s="78">
        <v>1</v>
      </c>
      <c r="K50" s="69" t="s">
        <v>261</v>
      </c>
      <c r="L50" s="69" t="s">
        <v>261</v>
      </c>
      <c r="M50" s="64" t="s">
        <v>261</v>
      </c>
      <c r="N50" s="64" t="s">
        <v>261</v>
      </c>
      <c r="O50" s="65"/>
      <c r="P50" s="66"/>
    </row>
    <row r="51" spans="1:16" s="67" customFormat="1" ht="42.75" customHeight="1" x14ac:dyDescent="0.25">
      <c r="A51" s="271" t="s">
        <v>232</v>
      </c>
      <c r="B51" s="272"/>
      <c r="C51" s="58" t="s">
        <v>226</v>
      </c>
      <c r="D51" s="59">
        <v>1498600</v>
      </c>
      <c r="E51" s="68" t="s">
        <v>261</v>
      </c>
      <c r="F51" s="68" t="s">
        <v>261</v>
      </c>
      <c r="G51" s="68" t="s">
        <v>261</v>
      </c>
      <c r="H51" s="68" t="s">
        <v>261</v>
      </c>
      <c r="I51" s="72">
        <v>1476000</v>
      </c>
      <c r="J51" s="78">
        <v>1</v>
      </c>
      <c r="K51" s="69" t="s">
        <v>261</v>
      </c>
      <c r="L51" s="69" t="s">
        <v>261</v>
      </c>
      <c r="M51" s="64" t="s">
        <v>261</v>
      </c>
      <c r="N51" s="64" t="s">
        <v>261</v>
      </c>
      <c r="O51" s="65"/>
      <c r="P51" s="66"/>
    </row>
    <row r="52" spans="1:16" s="67" customFormat="1" ht="42.75" customHeight="1" x14ac:dyDescent="0.25">
      <c r="A52" s="271" t="s">
        <v>233</v>
      </c>
      <c r="B52" s="272"/>
      <c r="C52" s="58" t="s">
        <v>226</v>
      </c>
      <c r="D52" s="59">
        <v>1191400</v>
      </c>
      <c r="E52" s="68" t="s">
        <v>261</v>
      </c>
      <c r="F52" s="68" t="s">
        <v>261</v>
      </c>
      <c r="G52" s="68" t="s">
        <v>261</v>
      </c>
      <c r="H52" s="68" t="s">
        <v>261</v>
      </c>
      <c r="I52" s="72">
        <v>1168800</v>
      </c>
      <c r="J52" s="78">
        <v>1</v>
      </c>
      <c r="K52" s="69" t="s">
        <v>261</v>
      </c>
      <c r="L52" s="69" t="s">
        <v>261</v>
      </c>
      <c r="M52" s="64" t="s">
        <v>261</v>
      </c>
      <c r="N52" s="64" t="s">
        <v>261</v>
      </c>
      <c r="O52" s="65"/>
      <c r="P52" s="66"/>
    </row>
    <row r="53" spans="1:16" s="67" customFormat="1" ht="42.75" customHeight="1" x14ac:dyDescent="0.25">
      <c r="A53" s="271" t="s">
        <v>234</v>
      </c>
      <c r="B53" s="272"/>
      <c r="C53" s="58" t="s">
        <v>226</v>
      </c>
      <c r="D53" s="59">
        <v>874400</v>
      </c>
      <c r="E53" s="68" t="s">
        <v>261</v>
      </c>
      <c r="F53" s="68" t="s">
        <v>261</v>
      </c>
      <c r="G53" s="68" t="s">
        <v>261</v>
      </c>
      <c r="H53" s="68" t="s">
        <v>261</v>
      </c>
      <c r="I53" s="72">
        <v>858300</v>
      </c>
      <c r="J53" s="78">
        <v>1</v>
      </c>
      <c r="K53" s="69" t="s">
        <v>261</v>
      </c>
      <c r="L53" s="69" t="s">
        <v>261</v>
      </c>
      <c r="M53" s="64" t="s">
        <v>261</v>
      </c>
      <c r="N53" s="64" t="s">
        <v>261</v>
      </c>
      <c r="O53" s="65"/>
      <c r="P53" s="66"/>
    </row>
    <row r="54" spans="1:16" s="67" customFormat="1" ht="42.75" customHeight="1" x14ac:dyDescent="0.25">
      <c r="A54" s="271" t="s">
        <v>235</v>
      </c>
      <c r="B54" s="272"/>
      <c r="C54" s="58" t="s">
        <v>226</v>
      </c>
      <c r="D54" s="59">
        <v>1495000</v>
      </c>
      <c r="E54" s="68" t="s">
        <v>261</v>
      </c>
      <c r="F54" s="68" t="s">
        <v>261</v>
      </c>
      <c r="G54" s="68" t="s">
        <v>261</v>
      </c>
      <c r="H54" s="68" t="s">
        <v>261</v>
      </c>
      <c r="I54" s="72">
        <v>1472400</v>
      </c>
      <c r="J54" s="78">
        <v>1</v>
      </c>
      <c r="K54" s="69" t="s">
        <v>261</v>
      </c>
      <c r="L54" s="69" t="s">
        <v>261</v>
      </c>
      <c r="M54" s="64" t="s">
        <v>261</v>
      </c>
      <c r="N54" s="64" t="s">
        <v>261</v>
      </c>
      <c r="O54" s="65"/>
      <c r="P54" s="66"/>
    </row>
    <row r="55" spans="1:16" s="67" customFormat="1" ht="42.75" customHeight="1" x14ac:dyDescent="0.25">
      <c r="A55" s="271" t="s">
        <v>236</v>
      </c>
      <c r="B55" s="272"/>
      <c r="C55" s="58" t="s">
        <v>226</v>
      </c>
      <c r="D55" s="59">
        <v>553800</v>
      </c>
      <c r="E55" s="68" t="s">
        <v>261</v>
      </c>
      <c r="F55" s="68" t="s">
        <v>261</v>
      </c>
      <c r="G55" s="68" t="s">
        <v>261</v>
      </c>
      <c r="H55" s="68" t="s">
        <v>261</v>
      </c>
      <c r="I55" s="72">
        <v>531200</v>
      </c>
      <c r="J55" s="78">
        <v>1</v>
      </c>
      <c r="K55" s="69" t="s">
        <v>261</v>
      </c>
      <c r="L55" s="69" t="s">
        <v>261</v>
      </c>
      <c r="M55" s="64" t="s">
        <v>261</v>
      </c>
      <c r="N55" s="64" t="s">
        <v>261</v>
      </c>
      <c r="O55" s="65"/>
      <c r="P55" s="66"/>
    </row>
    <row r="56" spans="1:16" s="67" customFormat="1" ht="42.75" customHeight="1" x14ac:dyDescent="0.25">
      <c r="A56" s="271" t="s">
        <v>237</v>
      </c>
      <c r="B56" s="272"/>
      <c r="C56" s="58" t="s">
        <v>226</v>
      </c>
      <c r="D56" s="59">
        <v>1257400</v>
      </c>
      <c r="E56" s="68" t="s">
        <v>261</v>
      </c>
      <c r="F56" s="68" t="s">
        <v>261</v>
      </c>
      <c r="G56" s="68" t="s">
        <v>261</v>
      </c>
      <c r="H56" s="68" t="s">
        <v>261</v>
      </c>
      <c r="I56" s="72">
        <v>1234800</v>
      </c>
      <c r="J56" s="78">
        <v>1</v>
      </c>
      <c r="K56" s="69" t="s">
        <v>261</v>
      </c>
      <c r="L56" s="69" t="s">
        <v>261</v>
      </c>
      <c r="M56" s="64" t="s">
        <v>261</v>
      </c>
      <c r="N56" s="64" t="s">
        <v>261</v>
      </c>
      <c r="O56" s="65"/>
      <c r="P56" s="66"/>
    </row>
    <row r="57" spans="1:16" s="48" customFormat="1" ht="71.25" customHeight="1" x14ac:dyDescent="0.25">
      <c r="A57" s="269" t="s">
        <v>304</v>
      </c>
      <c r="B57" s="270"/>
      <c r="C57" s="39">
        <v>2021</v>
      </c>
      <c r="D57" s="40">
        <v>794400</v>
      </c>
      <c r="E57" s="55" t="s">
        <v>261</v>
      </c>
      <c r="F57" s="55" t="s">
        <v>261</v>
      </c>
      <c r="G57" s="55" t="s">
        <v>261</v>
      </c>
      <c r="H57" s="55" t="s">
        <v>261</v>
      </c>
      <c r="I57" s="76">
        <v>200000</v>
      </c>
      <c r="J57" s="77">
        <v>1</v>
      </c>
      <c r="K57" s="41" t="s">
        <v>261</v>
      </c>
      <c r="L57" s="42" t="s">
        <v>261</v>
      </c>
      <c r="M57" s="45" t="s">
        <v>261</v>
      </c>
      <c r="N57" s="45" t="s">
        <v>261</v>
      </c>
      <c r="O57" s="46"/>
      <c r="P57" s="47"/>
    </row>
    <row r="58" spans="1:16" s="67" customFormat="1" ht="71.25" customHeight="1" x14ac:dyDescent="0.25">
      <c r="A58" s="271" t="s">
        <v>304</v>
      </c>
      <c r="B58" s="272"/>
      <c r="C58" s="58">
        <v>2021</v>
      </c>
      <c r="D58" s="59">
        <v>794400</v>
      </c>
      <c r="E58" s="68" t="s">
        <v>261</v>
      </c>
      <c r="F58" s="68" t="s">
        <v>261</v>
      </c>
      <c r="G58" s="68" t="s">
        <v>261</v>
      </c>
      <c r="H58" s="68" t="s">
        <v>261</v>
      </c>
      <c r="I58" s="81" t="s">
        <v>261</v>
      </c>
      <c r="J58" s="81" t="s">
        <v>261</v>
      </c>
      <c r="K58" s="62">
        <f>794400-200000</f>
        <v>594400</v>
      </c>
      <c r="L58" s="63">
        <v>1</v>
      </c>
      <c r="M58" s="64" t="s">
        <v>261</v>
      </c>
      <c r="N58" s="64" t="s">
        <v>261</v>
      </c>
      <c r="O58" s="65"/>
      <c r="P58" s="66"/>
    </row>
    <row r="59" spans="1:16" s="48" customFormat="1" ht="81" customHeight="1" x14ac:dyDescent="0.25">
      <c r="A59" s="269" t="s">
        <v>305</v>
      </c>
      <c r="B59" s="270"/>
      <c r="C59" s="39">
        <v>2021</v>
      </c>
      <c r="D59" s="40">
        <v>346200</v>
      </c>
      <c r="E59" s="55" t="s">
        <v>261</v>
      </c>
      <c r="F59" s="55" t="s">
        <v>261</v>
      </c>
      <c r="G59" s="55" t="s">
        <v>261</v>
      </c>
      <c r="H59" s="55" t="s">
        <v>261</v>
      </c>
      <c r="I59" s="76">
        <v>200000</v>
      </c>
      <c r="J59" s="77">
        <v>1</v>
      </c>
      <c r="K59" s="41" t="s">
        <v>261</v>
      </c>
      <c r="L59" s="42" t="s">
        <v>261</v>
      </c>
      <c r="M59" s="45" t="s">
        <v>261</v>
      </c>
      <c r="N59" s="45" t="s">
        <v>261</v>
      </c>
      <c r="O59" s="46"/>
      <c r="P59" s="47"/>
    </row>
    <row r="60" spans="1:16" s="67" customFormat="1" ht="81" customHeight="1" x14ac:dyDescent="0.25">
      <c r="A60" s="271" t="s">
        <v>305</v>
      </c>
      <c r="B60" s="272"/>
      <c r="C60" s="58">
        <v>2021</v>
      </c>
      <c r="D60" s="59">
        <v>346200</v>
      </c>
      <c r="E60" s="68" t="s">
        <v>261</v>
      </c>
      <c r="F60" s="68" t="s">
        <v>261</v>
      </c>
      <c r="G60" s="68" t="s">
        <v>261</v>
      </c>
      <c r="H60" s="68" t="s">
        <v>261</v>
      </c>
      <c r="I60" s="81" t="s">
        <v>261</v>
      </c>
      <c r="J60" s="81" t="s">
        <v>261</v>
      </c>
      <c r="K60" s="62">
        <f>346200-200000</f>
        <v>146200</v>
      </c>
      <c r="L60" s="63">
        <v>1</v>
      </c>
      <c r="M60" s="64" t="s">
        <v>261</v>
      </c>
      <c r="N60" s="64" t="s">
        <v>261</v>
      </c>
      <c r="O60" s="65"/>
      <c r="P60" s="66"/>
    </row>
    <row r="61" spans="1:16" s="48" customFormat="1" ht="80.25" customHeight="1" x14ac:dyDescent="0.25">
      <c r="A61" s="269" t="s">
        <v>306</v>
      </c>
      <c r="B61" s="270"/>
      <c r="C61" s="39">
        <v>2021</v>
      </c>
      <c r="D61" s="40">
        <v>346200</v>
      </c>
      <c r="E61" s="55" t="s">
        <v>261</v>
      </c>
      <c r="F61" s="55" t="s">
        <v>261</v>
      </c>
      <c r="G61" s="55" t="s">
        <v>261</v>
      </c>
      <c r="H61" s="55" t="s">
        <v>261</v>
      </c>
      <c r="I61" s="76">
        <v>200000</v>
      </c>
      <c r="J61" s="77">
        <v>1</v>
      </c>
      <c r="K61" s="41" t="s">
        <v>261</v>
      </c>
      <c r="L61" s="42" t="s">
        <v>261</v>
      </c>
      <c r="M61" s="45" t="s">
        <v>261</v>
      </c>
      <c r="N61" s="45" t="s">
        <v>261</v>
      </c>
      <c r="O61" s="46"/>
      <c r="P61" s="47"/>
    </row>
    <row r="62" spans="1:16" s="67" customFormat="1" ht="80.25" customHeight="1" x14ac:dyDescent="0.25">
      <c r="A62" s="271" t="s">
        <v>306</v>
      </c>
      <c r="B62" s="272"/>
      <c r="C62" s="58">
        <v>2021</v>
      </c>
      <c r="D62" s="59">
        <v>346200</v>
      </c>
      <c r="E62" s="68" t="s">
        <v>261</v>
      </c>
      <c r="F62" s="68" t="s">
        <v>261</v>
      </c>
      <c r="G62" s="68" t="s">
        <v>261</v>
      </c>
      <c r="H62" s="68" t="s">
        <v>261</v>
      </c>
      <c r="I62" s="81" t="s">
        <v>261</v>
      </c>
      <c r="J62" s="81" t="s">
        <v>261</v>
      </c>
      <c r="K62" s="62">
        <f>346200-200000</f>
        <v>146200</v>
      </c>
      <c r="L62" s="63">
        <v>1</v>
      </c>
      <c r="M62" s="64" t="s">
        <v>261</v>
      </c>
      <c r="N62" s="64" t="s">
        <v>261</v>
      </c>
      <c r="O62" s="65"/>
      <c r="P62" s="66"/>
    </row>
    <row r="63" spans="1:16" s="67" customFormat="1" ht="42.75" customHeight="1" x14ac:dyDescent="0.25">
      <c r="A63" s="271" t="s">
        <v>238</v>
      </c>
      <c r="B63" s="272"/>
      <c r="C63" s="58" t="s">
        <v>204</v>
      </c>
      <c r="D63" s="59">
        <v>4550000</v>
      </c>
      <c r="E63" s="68" t="s">
        <v>261</v>
      </c>
      <c r="F63" s="68" t="s">
        <v>261</v>
      </c>
      <c r="G63" s="68" t="s">
        <v>261</v>
      </c>
      <c r="H63" s="68" t="s">
        <v>261</v>
      </c>
      <c r="I63" s="72">
        <v>2275000</v>
      </c>
      <c r="J63" s="78">
        <v>0.5</v>
      </c>
      <c r="K63" s="62">
        <v>2275000</v>
      </c>
      <c r="L63" s="63">
        <v>1</v>
      </c>
      <c r="M63" s="64" t="s">
        <v>261</v>
      </c>
      <c r="N63" s="64" t="s">
        <v>261</v>
      </c>
      <c r="O63" s="65"/>
      <c r="P63" s="66"/>
    </row>
    <row r="64" spans="1:16" s="67" customFormat="1" ht="42.75" customHeight="1" x14ac:dyDescent="0.25">
      <c r="A64" s="271" t="s">
        <v>239</v>
      </c>
      <c r="B64" s="272"/>
      <c r="C64" s="58" t="s">
        <v>240</v>
      </c>
      <c r="D64" s="59">
        <v>8243357</v>
      </c>
      <c r="E64" s="68" t="s">
        <v>261</v>
      </c>
      <c r="F64" s="68" t="s">
        <v>261</v>
      </c>
      <c r="G64" s="68" t="s">
        <v>261</v>
      </c>
      <c r="H64" s="68" t="s">
        <v>261</v>
      </c>
      <c r="I64" s="81" t="s">
        <v>261</v>
      </c>
      <c r="J64" s="81" t="s">
        <v>261</v>
      </c>
      <c r="K64" s="62">
        <v>8210000</v>
      </c>
      <c r="L64" s="63">
        <v>1</v>
      </c>
      <c r="M64" s="64" t="s">
        <v>261</v>
      </c>
      <c r="N64" s="64" t="s">
        <v>261</v>
      </c>
      <c r="O64" s="65"/>
      <c r="P64" s="66"/>
    </row>
    <row r="65" spans="1:16" s="67" customFormat="1" ht="42.75" customHeight="1" x14ac:dyDescent="0.25">
      <c r="A65" s="271" t="s">
        <v>241</v>
      </c>
      <c r="B65" s="272"/>
      <c r="C65" s="58">
        <v>2020</v>
      </c>
      <c r="D65" s="59">
        <v>4500000</v>
      </c>
      <c r="E65" s="68" t="s">
        <v>261</v>
      </c>
      <c r="F65" s="68" t="s">
        <v>261</v>
      </c>
      <c r="G65" s="68" t="s">
        <v>261</v>
      </c>
      <c r="H65" s="68" t="s">
        <v>261</v>
      </c>
      <c r="I65" s="72">
        <v>4500000</v>
      </c>
      <c r="J65" s="78">
        <v>1</v>
      </c>
      <c r="K65" s="69" t="s">
        <v>261</v>
      </c>
      <c r="L65" s="69" t="s">
        <v>261</v>
      </c>
      <c r="M65" s="64" t="s">
        <v>261</v>
      </c>
      <c r="N65" s="64" t="s">
        <v>261</v>
      </c>
      <c r="O65" s="65"/>
      <c r="P65" s="66"/>
    </row>
    <row r="66" spans="1:16" s="67" customFormat="1" ht="42.75" customHeight="1" x14ac:dyDescent="0.25">
      <c r="A66" s="271" t="s">
        <v>242</v>
      </c>
      <c r="B66" s="272"/>
      <c r="C66" s="58">
        <v>2020</v>
      </c>
      <c r="D66" s="59">
        <v>5100000</v>
      </c>
      <c r="E66" s="68" t="s">
        <v>261</v>
      </c>
      <c r="F66" s="68" t="s">
        <v>261</v>
      </c>
      <c r="G66" s="68" t="s">
        <v>261</v>
      </c>
      <c r="H66" s="68" t="s">
        <v>261</v>
      </c>
      <c r="I66" s="72">
        <v>5100000</v>
      </c>
      <c r="J66" s="78">
        <v>1</v>
      </c>
      <c r="K66" s="69" t="s">
        <v>261</v>
      </c>
      <c r="L66" s="69" t="s">
        <v>261</v>
      </c>
      <c r="M66" s="64" t="s">
        <v>261</v>
      </c>
      <c r="N66" s="64" t="s">
        <v>261</v>
      </c>
      <c r="O66" s="65"/>
      <c r="P66" s="66"/>
    </row>
    <row r="67" spans="1:16" s="48" customFormat="1" ht="36" customHeight="1" x14ac:dyDescent="0.25">
      <c r="A67" s="269" t="s">
        <v>243</v>
      </c>
      <c r="B67" s="270"/>
      <c r="C67" s="39" t="s">
        <v>244</v>
      </c>
      <c r="D67" s="40">
        <v>1227902</v>
      </c>
      <c r="E67" s="55" t="s">
        <v>261</v>
      </c>
      <c r="F67" s="55" t="s">
        <v>261</v>
      </c>
      <c r="G67" s="55" t="s">
        <v>261</v>
      </c>
      <c r="H67" s="55" t="s">
        <v>261</v>
      </c>
      <c r="I67" s="76">
        <v>500000</v>
      </c>
      <c r="J67" s="77">
        <v>1</v>
      </c>
      <c r="K67" s="49" t="s">
        <v>261</v>
      </c>
      <c r="L67" s="49" t="s">
        <v>261</v>
      </c>
      <c r="M67" s="45" t="s">
        <v>261</v>
      </c>
      <c r="N67" s="45" t="s">
        <v>261</v>
      </c>
      <c r="O67" s="46"/>
      <c r="P67" s="47"/>
    </row>
    <row r="68" spans="1:16" s="67" customFormat="1" ht="36" customHeight="1" x14ac:dyDescent="0.25">
      <c r="A68" s="271" t="s">
        <v>243</v>
      </c>
      <c r="B68" s="272"/>
      <c r="C68" s="58" t="s">
        <v>244</v>
      </c>
      <c r="D68" s="59">
        <v>1227902</v>
      </c>
      <c r="E68" s="68" t="s">
        <v>261</v>
      </c>
      <c r="F68" s="68" t="s">
        <v>261</v>
      </c>
      <c r="G68" s="68" t="s">
        <v>261</v>
      </c>
      <c r="H68" s="68" t="s">
        <v>261</v>
      </c>
      <c r="I68" s="72">
        <f>1201671-500000</f>
        <v>701671</v>
      </c>
      <c r="J68" s="78">
        <v>1</v>
      </c>
      <c r="K68" s="69" t="s">
        <v>261</v>
      </c>
      <c r="L68" s="69" t="s">
        <v>261</v>
      </c>
      <c r="M68" s="64" t="s">
        <v>261</v>
      </c>
      <c r="N68" s="64" t="s">
        <v>261</v>
      </c>
      <c r="O68" s="65"/>
      <c r="P68" s="66"/>
    </row>
    <row r="69" spans="1:16" s="67" customFormat="1" ht="47.25" customHeight="1" x14ac:dyDescent="0.25">
      <c r="A69" s="271" t="s">
        <v>245</v>
      </c>
      <c r="B69" s="272"/>
      <c r="C69" s="58" t="s">
        <v>307</v>
      </c>
      <c r="D69" s="59">
        <v>1177410</v>
      </c>
      <c r="E69" s="68" t="s">
        <v>261</v>
      </c>
      <c r="F69" s="68" t="s">
        <v>261</v>
      </c>
      <c r="G69" s="68" t="s">
        <v>261</v>
      </c>
      <c r="H69" s="68" t="s">
        <v>261</v>
      </c>
      <c r="I69" s="72">
        <v>1156500</v>
      </c>
      <c r="J69" s="78">
        <v>1</v>
      </c>
      <c r="K69" s="69" t="s">
        <v>261</v>
      </c>
      <c r="L69" s="69" t="s">
        <v>261</v>
      </c>
      <c r="M69" s="64" t="s">
        <v>261</v>
      </c>
      <c r="N69" s="64" t="s">
        <v>261</v>
      </c>
      <c r="O69" s="65"/>
      <c r="P69" s="66"/>
    </row>
    <row r="70" spans="1:16" s="48" customFormat="1" ht="35.25" customHeight="1" x14ac:dyDescent="0.25">
      <c r="A70" s="269" t="s">
        <v>246</v>
      </c>
      <c r="B70" s="270"/>
      <c r="C70" s="39" t="s">
        <v>206</v>
      </c>
      <c r="D70" s="40">
        <v>21200825</v>
      </c>
      <c r="E70" s="55" t="s">
        <v>261</v>
      </c>
      <c r="F70" s="55" t="s">
        <v>261</v>
      </c>
      <c r="G70" s="53">
        <v>575000</v>
      </c>
      <c r="H70" s="54">
        <v>0.03</v>
      </c>
      <c r="I70" s="76"/>
      <c r="J70" s="77"/>
      <c r="K70" s="41"/>
      <c r="L70" s="42"/>
      <c r="M70" s="45" t="s">
        <v>261</v>
      </c>
      <c r="N70" s="45" t="s">
        <v>261</v>
      </c>
      <c r="O70" s="46"/>
      <c r="P70" s="47"/>
    </row>
    <row r="71" spans="1:16" s="67" customFormat="1" ht="34.5" customHeight="1" x14ac:dyDescent="0.25">
      <c r="A71" s="271" t="s">
        <v>246</v>
      </c>
      <c r="B71" s="272"/>
      <c r="C71" s="58" t="s">
        <v>206</v>
      </c>
      <c r="D71" s="59">
        <v>21200825</v>
      </c>
      <c r="E71" s="68" t="s">
        <v>261</v>
      </c>
      <c r="F71" s="68" t="s">
        <v>261</v>
      </c>
      <c r="G71" s="60">
        <v>575000</v>
      </c>
      <c r="H71" s="61">
        <v>0.03</v>
      </c>
      <c r="I71" s="72">
        <v>10315000</v>
      </c>
      <c r="J71" s="78">
        <v>0.51</v>
      </c>
      <c r="K71" s="62">
        <v>10310800</v>
      </c>
      <c r="L71" s="63">
        <v>1</v>
      </c>
      <c r="M71" s="64" t="s">
        <v>261</v>
      </c>
      <c r="N71" s="64" t="s">
        <v>261</v>
      </c>
      <c r="O71" s="65"/>
      <c r="P71" s="66"/>
    </row>
    <row r="72" spans="1:16" s="67" customFormat="1" ht="42.75" customHeight="1" x14ac:dyDescent="0.25">
      <c r="A72" s="271" t="s">
        <v>247</v>
      </c>
      <c r="B72" s="272"/>
      <c r="C72" s="58">
        <v>2021</v>
      </c>
      <c r="D72" s="59">
        <v>8500000</v>
      </c>
      <c r="E72" s="68" t="s">
        <v>261</v>
      </c>
      <c r="F72" s="68" t="s">
        <v>261</v>
      </c>
      <c r="G72" s="68" t="s">
        <v>261</v>
      </c>
      <c r="H72" s="68" t="s">
        <v>261</v>
      </c>
      <c r="I72" s="81" t="s">
        <v>261</v>
      </c>
      <c r="J72" s="81" t="s">
        <v>261</v>
      </c>
      <c r="K72" s="62">
        <v>8500000</v>
      </c>
      <c r="L72" s="63">
        <v>1</v>
      </c>
      <c r="M72" s="64" t="s">
        <v>261</v>
      </c>
      <c r="N72" s="64" t="s">
        <v>261</v>
      </c>
      <c r="O72" s="65"/>
      <c r="P72" s="66"/>
    </row>
    <row r="73" spans="1:16" s="67" customFormat="1" ht="35.25" customHeight="1" x14ac:dyDescent="0.25">
      <c r="A73" s="271" t="s">
        <v>248</v>
      </c>
      <c r="B73" s="272"/>
      <c r="C73" s="58" t="s">
        <v>204</v>
      </c>
      <c r="D73" s="59">
        <v>20000000</v>
      </c>
      <c r="E73" s="68" t="s">
        <v>261</v>
      </c>
      <c r="F73" s="68" t="s">
        <v>261</v>
      </c>
      <c r="G73" s="68" t="s">
        <v>261</v>
      </c>
      <c r="H73" s="68" t="s">
        <v>261</v>
      </c>
      <c r="I73" s="72">
        <v>10000000</v>
      </c>
      <c r="J73" s="78">
        <v>0.5</v>
      </c>
      <c r="K73" s="62">
        <v>10000000</v>
      </c>
      <c r="L73" s="63">
        <v>1</v>
      </c>
      <c r="M73" s="64" t="s">
        <v>261</v>
      </c>
      <c r="N73" s="64" t="s">
        <v>261</v>
      </c>
      <c r="O73" s="65"/>
      <c r="P73" s="66"/>
    </row>
    <row r="74" spans="1:16" s="67" customFormat="1" ht="32.25" customHeight="1" x14ac:dyDescent="0.25">
      <c r="A74" s="271" t="s">
        <v>249</v>
      </c>
      <c r="B74" s="272"/>
      <c r="C74" s="58">
        <v>2021</v>
      </c>
      <c r="D74" s="59">
        <v>12000000</v>
      </c>
      <c r="E74" s="68" t="s">
        <v>261</v>
      </c>
      <c r="F74" s="68" t="s">
        <v>261</v>
      </c>
      <c r="G74" s="68" t="s">
        <v>261</v>
      </c>
      <c r="H74" s="68" t="s">
        <v>261</v>
      </c>
      <c r="I74" s="81" t="s">
        <v>261</v>
      </c>
      <c r="J74" s="81" t="s">
        <v>261</v>
      </c>
      <c r="K74" s="62">
        <v>12000000</v>
      </c>
      <c r="L74" s="63">
        <v>1</v>
      </c>
      <c r="M74" s="64" t="s">
        <v>261</v>
      </c>
      <c r="N74" s="64" t="s">
        <v>261</v>
      </c>
      <c r="O74" s="65"/>
      <c r="P74" s="66"/>
    </row>
    <row r="75" spans="1:16" s="67" customFormat="1" ht="48.75" customHeight="1" x14ac:dyDescent="0.25">
      <c r="A75" s="271" t="s">
        <v>251</v>
      </c>
      <c r="B75" s="272"/>
      <c r="C75" s="58" t="s">
        <v>252</v>
      </c>
      <c r="D75" s="59">
        <v>17000000</v>
      </c>
      <c r="E75" s="68" t="s">
        <v>261</v>
      </c>
      <c r="F75" s="68" t="s">
        <v>261</v>
      </c>
      <c r="G75" s="68" t="s">
        <v>261</v>
      </c>
      <c r="H75" s="68" t="s">
        <v>261</v>
      </c>
      <c r="I75" s="81" t="s">
        <v>261</v>
      </c>
      <c r="J75" s="81" t="s">
        <v>261</v>
      </c>
      <c r="K75" s="62">
        <v>8500000</v>
      </c>
      <c r="L75" s="63">
        <v>0.5</v>
      </c>
      <c r="M75" s="70">
        <v>8500000</v>
      </c>
      <c r="N75" s="71">
        <v>1</v>
      </c>
      <c r="O75" s="65"/>
      <c r="P75" s="66"/>
    </row>
    <row r="76" spans="1:16" s="67" customFormat="1" ht="40.5" customHeight="1" x14ac:dyDescent="0.25">
      <c r="A76" s="271" t="s">
        <v>253</v>
      </c>
      <c r="B76" s="272"/>
      <c r="C76" s="58">
        <v>2020</v>
      </c>
      <c r="D76" s="59">
        <v>2150000</v>
      </c>
      <c r="E76" s="68" t="s">
        <v>261</v>
      </c>
      <c r="F76" s="68" t="s">
        <v>261</v>
      </c>
      <c r="G76" s="68" t="s">
        <v>261</v>
      </c>
      <c r="H76" s="68" t="s">
        <v>261</v>
      </c>
      <c r="I76" s="72">
        <v>2150000</v>
      </c>
      <c r="J76" s="78">
        <v>1</v>
      </c>
      <c r="K76" s="69" t="s">
        <v>261</v>
      </c>
      <c r="L76" s="69" t="s">
        <v>261</v>
      </c>
      <c r="M76" s="64" t="s">
        <v>261</v>
      </c>
      <c r="N76" s="64" t="s">
        <v>261</v>
      </c>
      <c r="O76" s="65"/>
      <c r="P76" s="66"/>
    </row>
    <row r="77" spans="1:16" s="67" customFormat="1" ht="33.75" customHeight="1" x14ac:dyDescent="0.25">
      <c r="A77" s="271" t="s">
        <v>254</v>
      </c>
      <c r="B77" s="272"/>
      <c r="C77" s="58">
        <v>2020</v>
      </c>
      <c r="D77" s="59">
        <v>1500000</v>
      </c>
      <c r="E77" s="68" t="s">
        <v>261</v>
      </c>
      <c r="F77" s="68" t="s">
        <v>261</v>
      </c>
      <c r="G77" s="68" t="s">
        <v>261</v>
      </c>
      <c r="H77" s="68" t="s">
        <v>261</v>
      </c>
      <c r="I77" s="72">
        <v>1500000</v>
      </c>
      <c r="J77" s="78">
        <v>1</v>
      </c>
      <c r="K77" s="69" t="s">
        <v>261</v>
      </c>
      <c r="L77" s="69" t="s">
        <v>261</v>
      </c>
      <c r="M77" s="64" t="s">
        <v>261</v>
      </c>
      <c r="N77" s="64" t="s">
        <v>261</v>
      </c>
      <c r="O77" s="65"/>
      <c r="P77" s="66"/>
    </row>
    <row r="78" spans="1:16" s="48" customFormat="1" ht="32.25" customHeight="1" x14ac:dyDescent="0.25">
      <c r="A78" s="269" t="s">
        <v>255</v>
      </c>
      <c r="B78" s="270"/>
      <c r="C78" s="39" t="s">
        <v>256</v>
      </c>
      <c r="D78" s="40">
        <v>6625015</v>
      </c>
      <c r="E78" s="55" t="s">
        <v>261</v>
      </c>
      <c r="F78" s="55" t="s">
        <v>261</v>
      </c>
      <c r="G78" s="55" t="s">
        <v>261</v>
      </c>
      <c r="H78" s="55" t="s">
        <v>261</v>
      </c>
      <c r="I78" s="76"/>
      <c r="J78" s="77"/>
      <c r="K78" s="41">
        <v>3312500</v>
      </c>
      <c r="L78" s="42">
        <v>0.8</v>
      </c>
      <c r="M78" s="43"/>
      <c r="N78" s="44"/>
      <c r="O78" s="46"/>
      <c r="P78" s="47"/>
    </row>
    <row r="79" spans="1:16" s="67" customFormat="1" ht="42.75" customHeight="1" x14ac:dyDescent="0.25">
      <c r="A79" s="271" t="s">
        <v>255</v>
      </c>
      <c r="B79" s="272"/>
      <c r="C79" s="58" t="s">
        <v>256</v>
      </c>
      <c r="D79" s="59">
        <v>6625015</v>
      </c>
      <c r="E79" s="68" t="s">
        <v>261</v>
      </c>
      <c r="F79" s="68" t="s">
        <v>261</v>
      </c>
      <c r="G79" s="68" t="s">
        <v>261</v>
      </c>
      <c r="H79" s="68" t="s">
        <v>261</v>
      </c>
      <c r="I79" s="72">
        <v>2000000</v>
      </c>
      <c r="J79" s="78">
        <v>0.3</v>
      </c>
      <c r="K79" s="62"/>
      <c r="L79" s="63"/>
      <c r="M79" s="70">
        <v>1312500</v>
      </c>
      <c r="N79" s="71">
        <v>1</v>
      </c>
      <c r="O79" s="65"/>
      <c r="P79" s="66"/>
    </row>
    <row r="80" spans="1:16" s="48" customFormat="1" ht="48.75" customHeight="1" x14ac:dyDescent="0.25">
      <c r="A80" s="269" t="s">
        <v>258</v>
      </c>
      <c r="B80" s="270"/>
      <c r="C80" s="39" t="s">
        <v>212</v>
      </c>
      <c r="D80" s="40">
        <v>1600000</v>
      </c>
      <c r="E80" s="55" t="s">
        <v>261</v>
      </c>
      <c r="F80" s="55" t="s">
        <v>261</v>
      </c>
      <c r="G80" s="53">
        <v>100000</v>
      </c>
      <c r="H80" s="54">
        <v>0.06</v>
      </c>
      <c r="I80" s="76">
        <v>700000</v>
      </c>
      <c r="J80" s="77">
        <v>0.69</v>
      </c>
      <c r="K80" s="41"/>
      <c r="L80" s="42"/>
      <c r="M80" s="45" t="s">
        <v>261</v>
      </c>
      <c r="N80" s="45" t="s">
        <v>261</v>
      </c>
      <c r="O80" s="46"/>
      <c r="P80" s="47"/>
    </row>
    <row r="81" spans="1:16" s="67" customFormat="1" ht="42.75" customHeight="1" x14ac:dyDescent="0.25">
      <c r="A81" s="271" t="s">
        <v>258</v>
      </c>
      <c r="B81" s="272"/>
      <c r="C81" s="58" t="s">
        <v>212</v>
      </c>
      <c r="D81" s="59">
        <v>1600000</v>
      </c>
      <c r="E81" s="68" t="s">
        <v>261</v>
      </c>
      <c r="F81" s="68" t="s">
        <v>261</v>
      </c>
      <c r="G81" s="60"/>
      <c r="H81" s="61"/>
      <c r="I81" s="72">
        <f>1000000-700000</f>
        <v>300000</v>
      </c>
      <c r="J81" s="78">
        <v>0.69</v>
      </c>
      <c r="K81" s="62">
        <v>500000</v>
      </c>
      <c r="L81" s="63">
        <v>1</v>
      </c>
      <c r="M81" s="64" t="s">
        <v>261</v>
      </c>
      <c r="N81" s="64" t="s">
        <v>261</v>
      </c>
      <c r="O81" s="65"/>
      <c r="P81" s="66"/>
    </row>
    <row r="82" spans="1:16" s="67" customFormat="1" ht="42.75" customHeight="1" x14ac:dyDescent="0.25">
      <c r="A82" s="271" t="s">
        <v>308</v>
      </c>
      <c r="B82" s="272"/>
      <c r="C82" s="58" t="s">
        <v>204</v>
      </c>
      <c r="D82" s="59">
        <v>3000000</v>
      </c>
      <c r="E82" s="68"/>
      <c r="F82" s="68"/>
      <c r="G82" s="60"/>
      <c r="H82" s="61"/>
      <c r="I82" s="72">
        <v>1500000</v>
      </c>
      <c r="J82" s="78">
        <v>0.5</v>
      </c>
      <c r="K82" s="62">
        <v>1500000</v>
      </c>
      <c r="L82" s="63">
        <v>1</v>
      </c>
      <c r="M82" s="64" t="s">
        <v>261</v>
      </c>
      <c r="N82" s="64" t="s">
        <v>261</v>
      </c>
      <c r="O82" s="65"/>
      <c r="P82" s="66"/>
    </row>
    <row r="83" spans="1:16" s="5" customFormat="1" x14ac:dyDescent="0.25">
      <c r="A83" s="185" t="s">
        <v>309</v>
      </c>
      <c r="B83" s="186"/>
      <c r="C83" s="7"/>
      <c r="D83" s="31">
        <f>SUM(D6:D81)</f>
        <v>1080396450</v>
      </c>
      <c r="E83" s="56">
        <f>SUM(E6:E25)</f>
        <v>3444991</v>
      </c>
      <c r="F83" s="51" t="s">
        <v>261</v>
      </c>
      <c r="G83" s="56">
        <f>SUM(G6:G81)</f>
        <v>2454000</v>
      </c>
      <c r="H83" s="51" t="s">
        <v>261</v>
      </c>
      <c r="I83" s="83">
        <f>SUM(I6:I82)</f>
        <v>245195936</v>
      </c>
      <c r="J83" s="74" t="s">
        <v>261</v>
      </c>
      <c r="K83" s="57">
        <f>SUM(K6:K82)</f>
        <v>244512615</v>
      </c>
      <c r="L83" s="37" t="s">
        <v>261</v>
      </c>
      <c r="M83" s="13">
        <f>SUM(M6:M81)</f>
        <v>160843677</v>
      </c>
      <c r="N83" s="34" t="s">
        <v>261</v>
      </c>
      <c r="O83" s="10"/>
      <c r="P83" s="9"/>
    </row>
  </sheetData>
  <mergeCells count="88">
    <mergeCell ref="A8:B8"/>
    <mergeCell ref="A9:B9"/>
    <mergeCell ref="A10:B10"/>
    <mergeCell ref="A7:B7"/>
    <mergeCell ref="A2:B3"/>
    <mergeCell ref="A4:B4"/>
    <mergeCell ref="A5:B5"/>
    <mergeCell ref="A6:B6"/>
    <mergeCell ref="C2:C3"/>
    <mergeCell ref="D2:D3"/>
    <mergeCell ref="E2:F2"/>
    <mergeCell ref="K2:L2"/>
    <mergeCell ref="M2:N2"/>
    <mergeCell ref="G2:H2"/>
    <mergeCell ref="I2:J2"/>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13:B13"/>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73:B73"/>
    <mergeCell ref="A62:B62"/>
    <mergeCell ref="A63:B63"/>
    <mergeCell ref="A64:B64"/>
    <mergeCell ref="A65:B65"/>
    <mergeCell ref="A66:B66"/>
    <mergeCell ref="A67:B67"/>
    <mergeCell ref="A68:B68"/>
    <mergeCell ref="A69:B69"/>
    <mergeCell ref="A70:B70"/>
    <mergeCell ref="A71:B71"/>
    <mergeCell ref="A72:B72"/>
    <mergeCell ref="A80:B80"/>
    <mergeCell ref="A81:B81"/>
    <mergeCell ref="A82:B82"/>
    <mergeCell ref="A83:B83"/>
    <mergeCell ref="A74:B74"/>
    <mergeCell ref="A75:B75"/>
    <mergeCell ref="A76:B76"/>
    <mergeCell ref="A77:B77"/>
    <mergeCell ref="A78:B78"/>
    <mergeCell ref="A79:B7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2</vt:lpstr>
      <vt:lpstr>Форма 3</vt:lpstr>
      <vt:lpstr>Лист3 (2)</vt:lpstr>
      <vt:lpstr>'Форма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Admin</cp:lastModifiedBy>
  <cp:lastPrinted>2020-05-21T09:27:33Z</cp:lastPrinted>
  <dcterms:created xsi:type="dcterms:W3CDTF">2018-08-27T10:46:38Z</dcterms:created>
  <dcterms:modified xsi:type="dcterms:W3CDTF">2020-05-21T09:28:17Z</dcterms:modified>
</cp:coreProperties>
</file>