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Sheet1!$4:$5</definedName>
    <definedName name="_xlnm.Print_Area" localSheetId="0">Sheet1!$A$1:$N$100</definedName>
  </definedNames>
  <calcPr calcId="125725"/>
</workbook>
</file>

<file path=xl/calcChain.xml><?xml version="1.0" encoding="utf-8"?>
<calcChain xmlns="http://schemas.openxmlformats.org/spreadsheetml/2006/main">
  <c r="J96" i="1"/>
  <c r="J93"/>
  <c r="N66" l="1"/>
  <c r="M66"/>
  <c r="J10"/>
  <c r="J8"/>
  <c r="E68"/>
  <c r="N68"/>
  <c r="N39"/>
  <c r="N7"/>
  <c r="N19"/>
  <c r="N14"/>
  <c r="N28"/>
  <c r="N42"/>
  <c r="N58"/>
  <c r="N75"/>
  <c r="M75"/>
  <c r="M68"/>
  <c r="M23"/>
  <c r="M58"/>
  <c r="M42"/>
  <c r="M28"/>
  <c r="M39"/>
  <c r="M19"/>
  <c r="M14"/>
  <c r="M7"/>
  <c r="M87" l="1"/>
  <c r="H94"/>
  <c r="F66"/>
  <c r="H51"/>
  <c r="K51"/>
  <c r="L51"/>
  <c r="D86"/>
  <c r="D58"/>
  <c r="N81"/>
  <c r="N77"/>
  <c r="N74"/>
  <c r="N73"/>
  <c r="N17"/>
  <c r="N9"/>
  <c r="M89"/>
  <c r="N89" s="1"/>
  <c r="M88"/>
  <c r="N88" s="1"/>
  <c r="M83"/>
  <c r="N83" s="1"/>
  <c r="M81"/>
  <c r="M80"/>
  <c r="N80" s="1"/>
  <c r="M79"/>
  <c r="N79" s="1"/>
  <c r="M77"/>
  <c r="M74"/>
  <c r="M73"/>
  <c r="M72"/>
  <c r="N72" s="1"/>
  <c r="M67"/>
  <c r="M65"/>
  <c r="M64"/>
  <c r="N64" s="1"/>
  <c r="M60"/>
  <c r="N60" s="1"/>
  <c r="M56"/>
  <c r="N56" s="1"/>
  <c r="M55"/>
  <c r="N55" s="1"/>
  <c r="M50"/>
  <c r="N50" s="1"/>
  <c r="M49"/>
  <c r="N49" s="1"/>
  <c r="N23"/>
  <c r="N87" s="1"/>
  <c r="M22"/>
  <c r="N22" s="1"/>
  <c r="M18"/>
  <c r="N18" s="1"/>
  <c r="M17"/>
  <c r="L95"/>
  <c r="L93"/>
  <c r="L92"/>
  <c r="L91"/>
  <c r="L90"/>
  <c r="L89"/>
  <c r="L88"/>
  <c r="L85"/>
  <c r="L84"/>
  <c r="L83"/>
  <c r="L82"/>
  <c r="L81"/>
  <c r="L80"/>
  <c r="L79"/>
  <c r="L78"/>
  <c r="L77"/>
  <c r="L76"/>
  <c r="L74"/>
  <c r="L73"/>
  <c r="L72"/>
  <c r="L71"/>
  <c r="L70"/>
  <c r="L69"/>
  <c r="L67"/>
  <c r="L65"/>
  <c r="L64"/>
  <c r="L63"/>
  <c r="L62"/>
  <c r="L61"/>
  <c r="L60"/>
  <c r="L59"/>
  <c r="L57"/>
  <c r="L56"/>
  <c r="L55"/>
  <c r="L54"/>
  <c r="L53"/>
  <c r="L52"/>
  <c r="L50"/>
  <c r="L49"/>
  <c r="L48"/>
  <c r="L47"/>
  <c r="L46"/>
  <c r="L45"/>
  <c r="L44"/>
  <c r="L43"/>
  <c r="L41"/>
  <c r="L40"/>
  <c r="L38"/>
  <c r="L37"/>
  <c r="L36"/>
  <c r="L35"/>
  <c r="L34"/>
  <c r="L33"/>
  <c r="L32"/>
  <c r="L31"/>
  <c r="L30"/>
  <c r="L29"/>
  <c r="L27"/>
  <c r="L26"/>
  <c r="L25"/>
  <c r="L24"/>
  <c r="L22"/>
  <c r="L21"/>
  <c r="L20"/>
  <c r="L18"/>
  <c r="L17"/>
  <c r="L16"/>
  <c r="L15"/>
  <c r="L13"/>
  <c r="L12"/>
  <c r="L11"/>
  <c r="L10"/>
  <c r="L9"/>
  <c r="L8"/>
  <c r="K93"/>
  <c r="K92"/>
  <c r="K91"/>
  <c r="K90"/>
  <c r="K89"/>
  <c r="K88"/>
  <c r="K85"/>
  <c r="K84"/>
  <c r="K83"/>
  <c r="K82"/>
  <c r="K81"/>
  <c r="K80"/>
  <c r="K79"/>
  <c r="K78"/>
  <c r="K77"/>
  <c r="K76"/>
  <c r="K74"/>
  <c r="K73"/>
  <c r="K71"/>
  <c r="K70"/>
  <c r="K69"/>
  <c r="K65"/>
  <c r="K64"/>
  <c r="K63"/>
  <c r="K62"/>
  <c r="K61"/>
  <c r="K60"/>
  <c r="K59"/>
  <c r="K57"/>
  <c r="K56"/>
  <c r="K55"/>
  <c r="K54"/>
  <c r="K53"/>
  <c r="K52"/>
  <c r="K50"/>
  <c r="K49"/>
  <c r="K48"/>
  <c r="K46"/>
  <c r="K45"/>
  <c r="K44"/>
  <c r="K43"/>
  <c r="K41"/>
  <c r="K40"/>
  <c r="K38"/>
  <c r="K37"/>
  <c r="K36"/>
  <c r="K35"/>
  <c r="K34"/>
  <c r="K33"/>
  <c r="K32"/>
  <c r="K31"/>
  <c r="K30"/>
  <c r="K29"/>
  <c r="K27"/>
  <c r="K26"/>
  <c r="K25"/>
  <c r="K24"/>
  <c r="K22"/>
  <c r="K21"/>
  <c r="K20"/>
  <c r="K17"/>
  <c r="K16"/>
  <c r="K15"/>
  <c r="K13"/>
  <c r="K12"/>
  <c r="K11"/>
  <c r="K10"/>
  <c r="K9"/>
  <c r="K8"/>
  <c r="D7" l="1"/>
  <c r="J75"/>
  <c r="H67"/>
  <c r="H69"/>
  <c r="H70"/>
  <c r="H71"/>
  <c r="H72"/>
  <c r="H73"/>
  <c r="H74"/>
  <c r="H76"/>
  <c r="H77"/>
  <c r="H78"/>
  <c r="H79"/>
  <c r="H80"/>
  <c r="H81"/>
  <c r="H82"/>
  <c r="H83"/>
  <c r="H84"/>
  <c r="H85"/>
  <c r="H88"/>
  <c r="H89"/>
  <c r="H90"/>
  <c r="H92"/>
  <c r="H93"/>
  <c r="H95"/>
  <c r="G75"/>
  <c r="H75" s="1"/>
  <c r="F75"/>
  <c r="G68"/>
  <c r="J68"/>
  <c r="J7"/>
  <c r="J58"/>
  <c r="J42"/>
  <c r="J39"/>
  <c r="J28"/>
  <c r="J23"/>
  <c r="J19"/>
  <c r="J14"/>
  <c r="H8"/>
  <c r="H9"/>
  <c r="H10"/>
  <c r="H11"/>
  <c r="H12"/>
  <c r="H13"/>
  <c r="H15"/>
  <c r="H16"/>
  <c r="H17"/>
  <c r="H18"/>
  <c r="H20"/>
  <c r="H21"/>
  <c r="H22"/>
  <c r="H24"/>
  <c r="H25"/>
  <c r="H26"/>
  <c r="H27"/>
  <c r="H29"/>
  <c r="H30"/>
  <c r="H31"/>
  <c r="H32"/>
  <c r="H33"/>
  <c r="H34"/>
  <c r="H35"/>
  <c r="H36"/>
  <c r="H37"/>
  <c r="H38"/>
  <c r="H40"/>
  <c r="H41"/>
  <c r="H43"/>
  <c r="H44"/>
  <c r="H45"/>
  <c r="H46"/>
  <c r="H47"/>
  <c r="H48"/>
  <c r="H49"/>
  <c r="H50"/>
  <c r="H52"/>
  <c r="H53"/>
  <c r="H54"/>
  <c r="H55"/>
  <c r="H56"/>
  <c r="H57"/>
  <c r="H59"/>
  <c r="H60"/>
  <c r="H61"/>
  <c r="H62"/>
  <c r="H63"/>
  <c r="H64"/>
  <c r="H65"/>
  <c r="G7"/>
  <c r="F58"/>
  <c r="G58"/>
  <c r="G42"/>
  <c r="G39"/>
  <c r="G28"/>
  <c r="H28" s="1"/>
  <c r="G23"/>
  <c r="G19"/>
  <c r="G14"/>
  <c r="I7"/>
  <c r="F28"/>
  <c r="G66" l="1"/>
  <c r="G86"/>
  <c r="H58"/>
  <c r="K39"/>
  <c r="L39"/>
  <c r="L28"/>
  <c r="K28"/>
  <c r="L58"/>
  <c r="K58"/>
  <c r="H42"/>
  <c r="K14"/>
  <c r="L14"/>
  <c r="L19"/>
  <c r="K19"/>
  <c r="K68"/>
  <c r="L68"/>
  <c r="J86"/>
  <c r="L75"/>
  <c r="K75"/>
  <c r="L23"/>
  <c r="K23"/>
  <c r="L42"/>
  <c r="K42"/>
  <c r="J66"/>
  <c r="L7"/>
  <c r="K7"/>
  <c r="F68"/>
  <c r="F42"/>
  <c r="E14"/>
  <c r="E7"/>
  <c r="E75"/>
  <c r="D19"/>
  <c r="E19"/>
  <c r="E58"/>
  <c r="E42"/>
  <c r="E28"/>
  <c r="E39"/>
  <c r="E23"/>
  <c r="E17"/>
  <c r="D17"/>
  <c r="I17"/>
  <c r="D14"/>
  <c r="D23"/>
  <c r="I68"/>
  <c r="D42"/>
  <c r="I39"/>
  <c r="D39"/>
  <c r="G96" l="1"/>
  <c r="E66"/>
  <c r="F86"/>
  <c r="H68"/>
  <c r="N86"/>
  <c r="M86"/>
  <c r="L86"/>
  <c r="K86"/>
  <c r="E86"/>
  <c r="J87"/>
  <c r="L66"/>
  <c r="K66"/>
  <c r="G87"/>
  <c r="F14"/>
  <c r="H14" s="1"/>
  <c r="I14"/>
  <c r="F19"/>
  <c r="H19" s="1"/>
  <c r="I19"/>
  <c r="F23"/>
  <c r="H23" s="1"/>
  <c r="I23"/>
  <c r="F39"/>
  <c r="H39" s="1"/>
  <c r="I42"/>
  <c r="F7"/>
  <c r="D28"/>
  <c r="D66" s="1"/>
  <c r="D96" s="1"/>
  <c r="I28"/>
  <c r="D75"/>
  <c r="D68"/>
  <c r="H86" l="1"/>
  <c r="F96"/>
  <c r="L96"/>
  <c r="E96"/>
  <c r="M96"/>
  <c r="K96"/>
  <c r="K87"/>
  <c r="H7"/>
  <c r="I66"/>
  <c r="L87"/>
  <c r="N96"/>
  <c r="E87"/>
  <c r="I86"/>
  <c r="F87" l="1"/>
  <c r="H87" s="1"/>
  <c r="H96"/>
  <c r="H66"/>
  <c r="D87"/>
  <c r="I87"/>
  <c r="I96"/>
</calcChain>
</file>

<file path=xl/sharedStrings.xml><?xml version="1.0" encoding="utf-8"?>
<sst xmlns="http://schemas.openxmlformats.org/spreadsheetml/2006/main" count="131" uniqueCount="131">
  <si>
    <t>Податок на прибуток підприємств та фінансових установ комунальної власності</t>
  </si>
  <si>
    <t xml:space="preserve">Рентна плата за спеціальне використання лісових ресурсів </t>
  </si>
  <si>
    <t xml:space="preserve">Внутрішні податки на товари і послуги </t>
  </si>
  <si>
    <t xml:space="preserve">  - податок на нерухоме майно, сплачений юридичними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</si>
  <si>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</si>
  <si>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нежитлової нерухомості</t>
  </si>
  <si>
    <t xml:space="preserve">  - податок на нерухоме майно, сплачений юридичними особами, які є власниками нежитлової нерухомості</t>
  </si>
  <si>
    <t xml:space="preserve"> - земельний податок з юридичних осіб</t>
  </si>
  <si>
    <t xml:space="preserve"> - орендна плата з юридичних осіб</t>
  </si>
  <si>
    <t xml:space="preserve"> - земельний податок з фізичних осіб</t>
  </si>
  <si>
    <t xml:space="preserve"> - орендна плата з фізичних осіб</t>
  </si>
  <si>
    <t xml:space="preserve"> - транспортний податок з фізичних осіб</t>
  </si>
  <si>
    <t xml:space="preserve"> - транспортний податок з юридичних осіб</t>
  </si>
  <si>
    <t xml:space="preserve">Туристичний збір </t>
  </si>
  <si>
    <t xml:space="preserve"> - туристичний збір, сплачений юридичними особами</t>
  </si>
  <si>
    <t xml:space="preserve"> - туристичний збір, сплачений фізичними особами</t>
  </si>
  <si>
    <t>Єдиний податок</t>
  </si>
  <si>
    <t xml:space="preserve">  - єдиний податок з юридичних осіб</t>
  </si>
  <si>
    <t xml:space="preserve">  - єдиний податок з фізичних осіб</t>
  </si>
  <si>
    <t xml:space="preserve">  - єдиний податок з сільськогосподарських товаровиробників…</t>
  </si>
  <si>
    <t>Частина чистого прибутку (доходу) комун.унітарних підприємств</t>
  </si>
  <si>
    <t xml:space="preserve">Адмін.збір за проведення держ.реєстрації юрид., фіз. осіб-підприємців та громадських формувань </t>
  </si>
  <si>
    <t>Плата за надання інших адміністративних послуг</t>
  </si>
  <si>
    <t>Адмін.збір за держ.реєстрацію речових прав на нерухоме майно</t>
  </si>
  <si>
    <t>Плата за встановлення земельного сервітуту (21081700)</t>
  </si>
  <si>
    <t>Державне мито:</t>
  </si>
  <si>
    <t xml:space="preserve"> - державне мито, не віднесене до інших категорій (22090200)</t>
  </si>
  <si>
    <t>Надходження від орендної плати за користування цілісним майновим комплексом</t>
  </si>
  <si>
    <t>Надходження коштів безхазяйного майна…</t>
  </si>
  <si>
    <t>Разом доходів загального фонду</t>
  </si>
  <si>
    <t xml:space="preserve">Екологічний податок </t>
  </si>
  <si>
    <t>Грошові стягнення за шкоду заподіяну законодавства про охорону навк.природного середовища</t>
  </si>
  <si>
    <t xml:space="preserve">Власні надходження бюджетних установ </t>
  </si>
  <si>
    <t>Кошти від відчуження майна, що належить АРК та майна, що перебуває в комунальній власності</t>
  </si>
  <si>
    <t xml:space="preserve">Кошти від  продажу земельних ділянок несільськогосподарського призначення </t>
  </si>
  <si>
    <t>Разом доходів спеціального фонду</t>
  </si>
  <si>
    <t>Базова дотація</t>
  </si>
  <si>
    <t>Освітня субвенція</t>
  </si>
  <si>
    <t xml:space="preserve">Цільові фонди </t>
  </si>
  <si>
    <t>Плата за розміщення тимчасово вільних коштів</t>
  </si>
  <si>
    <t>3</t>
  </si>
  <si>
    <t>Всього бюджет територіальної громади</t>
  </si>
  <si>
    <t>Разом доходів загального та спеціального фондів (без урахування міжбюджетних трансфертів)</t>
  </si>
  <si>
    <t xml:space="preserve">Кошти від  продажу земельних ділянок сільськогосподарського призначення </t>
  </si>
  <si>
    <t xml:space="preserve">Рентна плата за спеціальне використання води (водних об'єктів) </t>
  </si>
  <si>
    <t xml:space="preserve"> - рентна плата за користування надрами в цілях, не пов'язаних з видобуванням корисних копалин (14040200)</t>
  </si>
  <si>
    <t>4</t>
  </si>
  <si>
    <t xml:space="preserve">Рентна плата за користування надрами загальнодержавного та місцевого значення </t>
  </si>
  <si>
    <t xml:space="preserve">    Додаток 1</t>
  </si>
  <si>
    <t>5</t>
  </si>
  <si>
    <t>тис.грн</t>
  </si>
  <si>
    <t>Надходження коштів від відшкодування втрат сільськогосподарського та лісогосподарського виробництва</t>
  </si>
  <si>
    <t>Відсотки за користування довгостроковим кредитом…</t>
  </si>
  <si>
    <t>Очікувані надходження за 2023рік по даних ДПІ</t>
  </si>
  <si>
    <t xml:space="preserve">Відхилення очікуваних за 2023 р. ДПІ від фіноргану </t>
  </si>
  <si>
    <t>6</t>
  </si>
  <si>
    <t>7 (5-6)</t>
  </si>
  <si>
    <t>41033900</t>
  </si>
  <si>
    <t>41020100</t>
  </si>
  <si>
    <t>41053300,    41053900</t>
  </si>
  <si>
    <t>41040200</t>
  </si>
  <si>
    <t>Дотація на здійснення переданих з держ.бюджету видатків з утримання закладів освіти та охорони здоров'я…</t>
  </si>
  <si>
    <t>22090100</t>
  </si>
  <si>
    <t>22090400</t>
  </si>
  <si>
    <t>13020200</t>
  </si>
  <si>
    <t xml:space="preserve"> - рентна плата за користування надрами для видобування інших корисних копалин загальнодержавного значення  </t>
  </si>
  <si>
    <t xml:space="preserve">  - рентна плата за спеціальне використання води  </t>
  </si>
  <si>
    <t xml:space="preserve"> - 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 </t>
  </si>
  <si>
    <t xml:space="preserve"> - рентна плата за спеціальне використання лісових ресурсів в частині деревини, заготовленої в порядку рубок головного користування  </t>
  </si>
  <si>
    <t xml:space="preserve"> - рентна плата за користування надрами для видобування корисних копалин місцевого значення  </t>
  </si>
  <si>
    <t xml:space="preserve">Акцизний податок з вироблених в Україні підакцизних товарів (продукції) (пальне ) </t>
  </si>
  <si>
    <t>Акцизний податок з ввезених на митну територію  України підакцизних товарів (продукції) (пальне)</t>
  </si>
  <si>
    <t xml:space="preserve">Акцизний податок з реалізації виробниками та/або імпортерами, у т.ч. в роздрібній торгівлі тютюнових виробів, тютюну та промислових замінників тютюну….     </t>
  </si>
  <si>
    <t xml:space="preserve">Акцизний податок з реалізації суб'єктами господарювання роздрібнох торгівлі підакцизних товарів……         </t>
  </si>
  <si>
    <t xml:space="preserve">Адміністративні штрафи та інші санкції </t>
  </si>
  <si>
    <t xml:space="preserve">Адміністративні штрафи та штрафні санкції за порушення законодавства у сфері виробництва та обігу алкогольних напоїв та тютюнових виробів  </t>
  </si>
  <si>
    <t xml:space="preserve">Плата за встановлення земельного сервітуту  </t>
  </si>
  <si>
    <t xml:space="preserve">Плата за скорочення термінів надання послуг у сфері державної реєстрації речових прав на нерухоме майно… </t>
  </si>
  <si>
    <t xml:space="preserve"> - державне мито, що сплачується за місцем розгляду та оформлення документів, у тому числі за оформлення документів на спадщину і дарування </t>
  </si>
  <si>
    <t xml:space="preserve"> - державне мито, пов'язане з видачею та оформленням закордонних паспортів (посвідок) та паспортів громадян України </t>
  </si>
  <si>
    <t xml:space="preserve">Орендна плата за водні об'єкти  </t>
  </si>
  <si>
    <t xml:space="preserve">Кошти за шкоду, що заподіяна на зем. ділянках держ. та комун. власності  </t>
  </si>
  <si>
    <t xml:space="preserve">  - надходження від викидів забруднюючих речовин в атмосферне повітря стаціонарними джерелами забруднення  </t>
  </si>
  <si>
    <t xml:space="preserve"> - надходження від скидів забруднюючих речовин безпосередньо у водні об'єкти  </t>
  </si>
  <si>
    <t xml:space="preserve"> - надходження від розміщення відходів у спеціально відведених для цього місцях чи на об'єктах, крім розміщення окремих видів відходів </t>
  </si>
  <si>
    <t>25010100</t>
  </si>
  <si>
    <t>25010200</t>
  </si>
  <si>
    <t>25010300</t>
  </si>
  <si>
    <t>25010400</t>
  </si>
  <si>
    <t>25020100</t>
  </si>
  <si>
    <t>25020200</t>
  </si>
  <si>
    <t xml:space="preserve"> - плата за послуги, що надаються бюджетними установами згідно з їх основною діяльністю  </t>
  </si>
  <si>
    <t xml:space="preserve"> - надходження бюджетних установ від додаткової (господарської) діяльності  </t>
  </si>
  <si>
    <t xml:space="preserve"> - плата за оренду майна бюджетних установ, що здійснюється відповідно до Закону України "Про оренду державного та комунального майна"  </t>
  </si>
  <si>
    <t xml:space="preserve"> - надходження бюджетних установ від реалізації в установленому порядку майна (крім нерухомого майна) </t>
  </si>
  <si>
    <t xml:space="preserve"> - благодійні внески, гранти та дарунки  </t>
  </si>
  <si>
    <t xml:space="preserve"> - 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</si>
  <si>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Відхилення, +,- ,тис.грн.</t>
  </si>
  <si>
    <t>9=8/6*100</t>
  </si>
  <si>
    <t>10=8-6</t>
  </si>
  <si>
    <t>- податок на доходи фізичних  що сплачується податковими агентами, із доходів платника податку у вигляді заробітної плати</t>
  </si>
  <si>
    <t>- 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</si>
  <si>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- податок на доходи фізичних осіб, що сплачується податковими агентами, із доходів платника податку інших ніж заробітна плата</t>
  </si>
  <si>
    <t>- податок на доходи фізичних осіб, що сплачується фізичними особами за результатами річного декларування</t>
  </si>
  <si>
    <t>- податок на доходи фізичних осіб у вигляді мінімального податкового зобов'язання, що підлягає оплаті фізичними особами</t>
  </si>
  <si>
    <t>Начальник фінансового управління</t>
  </si>
  <si>
    <t>Тамара РОМАНЕНКО</t>
  </si>
  <si>
    <t>Очікувані надходження за 2024 рік по даних фіноргану</t>
  </si>
  <si>
    <t>Прогнозні надходження на 2025 рік по даних ДПІ</t>
  </si>
  <si>
    <t>Прогнозні надходження на 2025 рік по даних фіноргану</t>
  </si>
  <si>
    <t xml:space="preserve">Прогнозні надходження на 2026 рік </t>
  </si>
  <si>
    <t xml:space="preserve">Прогнозні надходження на 2027 рік  </t>
  </si>
  <si>
    <t>%,  2025р. до очікув. 2024р.</t>
  </si>
  <si>
    <t xml:space="preserve"> 41053900</t>
  </si>
  <si>
    <t xml:space="preserve">Субвенції з Державного та інших бюджетів </t>
  </si>
  <si>
    <t>Адмін.штрафи за адмін.порушення у сфері забезпечення безпеки дорожнього руху</t>
  </si>
  <si>
    <t>31010200</t>
  </si>
  <si>
    <t>Гранти, що надійшли до місцевих бюджетів</t>
  </si>
  <si>
    <t>42020500</t>
  </si>
  <si>
    <t>Очікувані надходження до бюджету Лубенської міської територіальної громади за 2024 рік та прогноз на 2025 рік</t>
  </si>
  <si>
    <t>21081800</t>
  </si>
  <si>
    <t xml:space="preserve">Фактичні надходження за 10 міс.2024 року </t>
  </si>
  <si>
    <t xml:space="preserve">Інші надходження </t>
  </si>
  <si>
    <t>Податок та збір на доходи фізичних осіб (64 %) (11010000)</t>
  </si>
  <si>
    <t>Податок на майно:</t>
  </si>
  <si>
    <t>21010300</t>
  </si>
  <si>
    <r>
      <t xml:space="preserve">Субвенція на центр реабілітації дітей з інвалідністю (на 2024р. Чорнухи-95,0; Хорол - 188,0; Пирятин - 262,0; Гребінка - 109,5+2250; Оржиця-44,7; Н.Оржиця-11175+44,7) </t>
    </r>
    <r>
      <rPr>
        <b/>
        <sz val="16"/>
        <color rgb="FFC00000"/>
        <rFont val="Times New Roman"/>
        <family val="1"/>
        <charset val="204"/>
      </rPr>
      <t>На 2025 р. Чорнухи - 96,0; Пирятин - 288,0; Гребінка - 120,0; Хорол - 240,0</t>
    </r>
  </si>
  <si>
    <t>21050000</t>
  </si>
  <si>
    <t>Затверджено бюджетом на 2024 р. з урах.змін (на 15.11.2024 р.)</t>
  </si>
  <si>
    <r>
      <t>Субвенції з обласного та інших бюджетів (на 2024 р. Н.оржиця -73850 - архів та 140000 - ІРЦ; Ромодан - 61680 - архів; Сенча- 61680 архів; субвенції соц.характеру - 2205381грн.; на харчування дітей по програмі ООН-957396 грн. спец.фонд)</t>
    </r>
    <r>
      <rPr>
        <b/>
        <sz val="16"/>
        <color rgb="FFC00000"/>
        <rFont val="Times New Roman"/>
        <family val="1"/>
        <charset val="204"/>
      </rPr>
      <t xml:space="preserve"> На 2025 р. Н.Оржиця 122 023 - архів та        152 148 - ІРЦ; Ромадан - 102 033 - архів; Сенча- 102 033 архів. Субвенції соц.характеру - 2318,6 тис.грн.</t>
    </r>
  </si>
  <si>
    <r>
      <t xml:space="preserve">41031400,  41033100,  41033300, 41035600,  41050400,  41050600, </t>
    </r>
    <r>
      <rPr>
        <b/>
        <sz val="16"/>
        <color rgb="FFFF0000"/>
        <rFont val="Times New Roman"/>
        <family val="1"/>
        <charset val="204"/>
      </rPr>
      <t xml:space="preserve"> 41051000,</t>
    </r>
    <r>
      <rPr>
        <b/>
        <sz val="16"/>
        <rFont val="Times New Roman"/>
        <family val="1"/>
        <charset val="204"/>
      </rPr>
      <t xml:space="preserve">  41051100,  41051200,  41051400, 41051700,  41053600,  41057700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</si>
</sst>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0.0"/>
    <numFmt numFmtId="167" formatCode="#,##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sz val="16"/>
      <name val="Times New Roman"/>
      <family val="1"/>
    </font>
    <font>
      <b/>
      <sz val="16"/>
      <color indexed="8"/>
      <name val="Times New Roman Cyr"/>
      <family val="1"/>
      <charset val="204"/>
    </font>
    <font>
      <b/>
      <sz val="16"/>
      <name val="Arial Cyr"/>
      <family val="2"/>
      <charset val="204"/>
    </font>
    <font>
      <b/>
      <sz val="2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20"/>
      <color theme="1"/>
      <name val="Times New Roman"/>
      <family val="1"/>
      <charset val="204"/>
    </font>
    <font>
      <b/>
      <sz val="18"/>
      <color indexed="8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</cellStyleXfs>
  <cellXfs count="179">
    <xf numFmtId="0" fontId="0" fillId="0" borderId="0" xfId="0"/>
    <xf numFmtId="0" fontId="3" fillId="0" borderId="0" xfId="2" applyFont="1" applyBorder="1" applyAlignment="1"/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165" fontId="4" fillId="0" borderId="0" xfId="1" applyNumberFormat="1" applyFont="1"/>
    <xf numFmtId="0" fontId="7" fillId="0" borderId="0" xfId="0" applyFont="1"/>
    <xf numFmtId="0" fontId="5" fillId="0" borderId="0" xfId="2" applyFont="1" applyAlignment="1">
      <alignment horizontal="center"/>
    </xf>
    <xf numFmtId="0" fontId="9" fillId="0" borderId="0" xfId="0" applyFont="1"/>
    <xf numFmtId="0" fontId="8" fillId="0" borderId="0" xfId="2" applyFont="1" applyAlignment="1">
      <alignment horizontal="right"/>
    </xf>
    <xf numFmtId="49" fontId="0" fillId="0" borderId="0" xfId="0" applyNumberFormat="1"/>
    <xf numFmtId="49" fontId="5" fillId="0" borderId="0" xfId="2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4" fillId="0" borderId="1" xfId="2" applyFont="1" applyBorder="1" applyAlignment="1">
      <alignment horizontal="center" vertical="center" wrapText="1"/>
    </xf>
    <xf numFmtId="0" fontId="10" fillId="0" borderId="1" xfId="2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horizontal="center" wrapText="1"/>
    </xf>
    <xf numFmtId="164" fontId="10" fillId="0" borderId="1" xfId="2" applyNumberFormat="1" applyFont="1" applyFill="1" applyBorder="1" applyAlignment="1">
      <alignment horizontal="righ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3" applyFont="1" applyBorder="1" applyAlignment="1">
      <alignment wrapText="1"/>
    </xf>
    <xf numFmtId="49" fontId="10" fillId="0" borderId="1" xfId="3" applyNumberFormat="1" applyFont="1" applyBorder="1" applyAlignment="1">
      <alignment horizontal="center" wrapText="1"/>
    </xf>
    <xf numFmtId="0" fontId="13" fillId="2" borderId="1" xfId="0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wrapText="1"/>
    </xf>
    <xf numFmtId="49" fontId="12" fillId="0" borderId="1" xfId="2" applyNumberFormat="1" applyFont="1" applyFill="1" applyBorder="1" applyAlignment="1">
      <alignment horizontal="center" wrapText="1"/>
    </xf>
    <xf numFmtId="0" fontId="11" fillId="0" borderId="1" xfId="2" applyFont="1" applyFill="1" applyBorder="1" applyAlignment="1">
      <alignment vertical="center" wrapText="1"/>
    </xf>
    <xf numFmtId="164" fontId="11" fillId="0" borderId="1" xfId="2" applyNumberFormat="1" applyFont="1" applyFill="1" applyBorder="1" applyAlignment="1">
      <alignment horizontal="right" vertical="center" wrapText="1"/>
    </xf>
    <xf numFmtId="0" fontId="15" fillId="0" borderId="1" xfId="0" applyFont="1" applyBorder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horizontal="center" wrapText="1"/>
    </xf>
    <xf numFmtId="49" fontId="17" fillId="0" borderId="1" xfId="2" applyNumberFormat="1" applyFont="1" applyBorder="1" applyAlignment="1">
      <alignment horizontal="center" wrapText="1"/>
    </xf>
    <xf numFmtId="0" fontId="17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left" vertical="center" wrapText="1"/>
    </xf>
    <xf numFmtId="49" fontId="19" fillId="0" borderId="1" xfId="2" applyNumberFormat="1" applyFont="1" applyBorder="1" applyAlignment="1">
      <alignment horizontal="center" wrapText="1"/>
    </xf>
    <xf numFmtId="164" fontId="19" fillId="0" borderId="1" xfId="2" applyNumberFormat="1" applyFont="1" applyBorder="1" applyAlignment="1">
      <alignment horizontal="right"/>
    </xf>
    <xf numFmtId="0" fontId="18" fillId="0" borderId="1" xfId="2" applyFont="1" applyBorder="1" applyAlignment="1">
      <alignment horizontal="left" vertical="center" wrapText="1"/>
    </xf>
    <xf numFmtId="49" fontId="18" fillId="0" borderId="1" xfId="2" applyNumberFormat="1" applyFont="1" applyBorder="1" applyAlignment="1">
      <alignment horizontal="center" wrapText="1"/>
    </xf>
    <xf numFmtId="164" fontId="18" fillId="0" borderId="1" xfId="2" applyNumberFormat="1" applyFont="1" applyBorder="1" applyAlignment="1">
      <alignment horizontal="right"/>
    </xf>
    <xf numFmtId="0" fontId="20" fillId="0" borderId="1" xfId="2" applyFont="1" applyFill="1" applyBorder="1" applyAlignment="1">
      <alignment horizontal="left" vertical="center" wrapText="1"/>
    </xf>
    <xf numFmtId="49" fontId="20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21" fillId="0" borderId="1" xfId="2" applyFont="1" applyFill="1" applyBorder="1" applyAlignment="1">
      <alignment horizontal="left" wrapText="1"/>
    </xf>
    <xf numFmtId="0" fontId="21" fillId="0" borderId="3" xfId="2" applyFont="1" applyFill="1" applyBorder="1" applyAlignment="1">
      <alignment horizontal="left" wrapText="1"/>
    </xf>
    <xf numFmtId="0" fontId="10" fillId="0" borderId="1" xfId="2" applyFont="1" applyBorder="1"/>
    <xf numFmtId="0" fontId="10" fillId="0" borderId="1" xfId="2" applyFont="1" applyBorder="1" applyAlignment="1">
      <alignment wrapText="1"/>
    </xf>
    <xf numFmtId="164" fontId="18" fillId="0" borderId="3" xfId="2" applyNumberFormat="1" applyFont="1" applyBorder="1" applyAlignment="1">
      <alignment horizontal="right"/>
    </xf>
    <xf numFmtId="0" fontId="21" fillId="0" borderId="4" xfId="2" applyFont="1" applyFill="1" applyBorder="1" applyAlignment="1">
      <alignment horizontal="left" wrapText="1"/>
    </xf>
    <xf numFmtId="0" fontId="10" fillId="0" borderId="3" xfId="2" applyFont="1" applyBorder="1"/>
    <xf numFmtId="164" fontId="11" fillId="0" borderId="1" xfId="2" applyNumberFormat="1" applyFont="1" applyBorder="1" applyAlignment="1">
      <alignment horizontal="right"/>
    </xf>
    <xf numFmtId="164" fontId="10" fillId="0" borderId="1" xfId="2" applyNumberFormat="1" applyFont="1" applyBorder="1" applyAlignment="1">
      <alignment horizontal="right"/>
    </xf>
    <xf numFmtId="164" fontId="12" fillId="0" borderId="1" xfId="2" applyNumberFormat="1" applyFont="1" applyBorder="1" applyAlignment="1">
      <alignment horizontal="right"/>
    </xf>
    <xf numFmtId="4" fontId="10" fillId="0" borderId="1" xfId="2" applyNumberFormat="1" applyFont="1" applyBorder="1" applyAlignment="1">
      <alignment horizontal="right"/>
    </xf>
    <xf numFmtId="164" fontId="10" fillId="0" borderId="1" xfId="2" applyNumberFormat="1" applyFont="1" applyFill="1" applyBorder="1" applyAlignment="1">
      <alignment horizontal="right"/>
    </xf>
    <xf numFmtId="164" fontId="17" fillId="0" borderId="4" xfId="2" applyNumberFormat="1" applyFont="1" applyBorder="1" applyAlignment="1">
      <alignment horizontal="right" vertical="center"/>
    </xf>
    <xf numFmtId="164" fontId="10" fillId="0" borderId="1" xfId="2" applyNumberFormat="1" applyFont="1" applyBorder="1" applyAlignment="1">
      <alignment horizontal="right" wrapText="1"/>
    </xf>
    <xf numFmtId="164" fontId="10" fillId="0" borderId="3" xfId="2" applyNumberFormat="1" applyFont="1" applyBorder="1" applyAlignment="1">
      <alignment horizontal="right"/>
    </xf>
    <xf numFmtId="0" fontId="10" fillId="0" borderId="1" xfId="2" applyFont="1" applyBorder="1" applyAlignment="1">
      <alignment horizontal="center" vertical="center"/>
    </xf>
    <xf numFmtId="164" fontId="11" fillId="0" borderId="1" xfId="2" applyNumberFormat="1" applyFont="1" applyFill="1" applyBorder="1" applyAlignment="1">
      <alignment horizontal="right"/>
    </xf>
    <xf numFmtId="0" fontId="10" fillId="0" borderId="1" xfId="2" applyFont="1" applyFill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11" fillId="0" borderId="1" xfId="2" applyFont="1" applyBorder="1"/>
    <xf numFmtId="0" fontId="11" fillId="0" borderId="1" xfId="2" applyFont="1" applyBorder="1" applyAlignment="1">
      <alignment wrapText="1"/>
    </xf>
    <xf numFmtId="0" fontId="11" fillId="0" borderId="3" xfId="2" applyFont="1" applyBorder="1"/>
    <xf numFmtId="164" fontId="10" fillId="0" borderId="3" xfId="2" applyNumberFormat="1" applyFont="1" applyFill="1" applyBorder="1" applyAlignment="1">
      <alignment horizontal="right" vertical="center" wrapText="1"/>
    </xf>
    <xf numFmtId="0" fontId="10" fillId="3" borderId="3" xfId="2" applyFont="1" applyFill="1" applyBorder="1" applyAlignment="1">
      <alignment horizontal="center" vertical="center"/>
    </xf>
    <xf numFmtId="0" fontId="22" fillId="0" borderId="4" xfId="2" applyFont="1" applyBorder="1" applyAlignment="1">
      <alignment horizontal="center" vertical="center"/>
    </xf>
    <xf numFmtId="164" fontId="10" fillId="0" borderId="4" xfId="2" applyNumberFormat="1" applyFont="1" applyFill="1" applyBorder="1" applyAlignment="1">
      <alignment horizontal="right" vertical="center" wrapText="1"/>
    </xf>
    <xf numFmtId="0" fontId="10" fillId="0" borderId="3" xfId="2" applyFont="1" applyBorder="1" applyAlignment="1">
      <alignment horizontal="center" vertical="center"/>
    </xf>
    <xf numFmtId="0" fontId="10" fillId="0" borderId="3" xfId="2" applyFont="1" applyFill="1" applyBorder="1" applyAlignment="1">
      <alignment vertical="center" wrapText="1"/>
    </xf>
    <xf numFmtId="49" fontId="10" fillId="0" borderId="3" xfId="2" applyNumberFormat="1" applyFont="1" applyFill="1" applyBorder="1" applyAlignment="1">
      <alignment horizontal="center" wrapText="1"/>
    </xf>
    <xf numFmtId="49" fontId="17" fillId="0" borderId="4" xfId="2" applyNumberFormat="1" applyFont="1" applyBorder="1" applyAlignment="1">
      <alignment horizontal="center" wrapText="1"/>
    </xf>
    <xf numFmtId="164" fontId="18" fillId="0" borderId="4" xfId="1" applyNumberFormat="1" applyFont="1" applyBorder="1" applyAlignment="1">
      <alignment horizontal="right" vertical="center"/>
    </xf>
    <xf numFmtId="4" fontId="18" fillId="0" borderId="4" xfId="1" applyNumberFormat="1" applyFont="1" applyBorder="1" applyAlignment="1">
      <alignment horizontal="right" vertical="center"/>
    </xf>
    <xf numFmtId="164" fontId="19" fillId="0" borderId="4" xfId="2" applyNumberFormat="1" applyFont="1" applyBorder="1" applyAlignment="1">
      <alignment horizontal="right"/>
    </xf>
    <xf numFmtId="164" fontId="10" fillId="0" borderId="5" xfId="2" applyNumberFormat="1" applyFont="1" applyFill="1" applyBorder="1" applyAlignment="1">
      <alignment horizontal="right" vertical="center" wrapText="1"/>
    </xf>
    <xf numFmtId="164" fontId="11" fillId="0" borderId="5" xfId="2" applyNumberFormat="1" applyFont="1" applyBorder="1" applyAlignment="1">
      <alignment horizontal="right"/>
    </xf>
    <xf numFmtId="164" fontId="11" fillId="0" borderId="5" xfId="2" applyNumberFormat="1" applyFont="1" applyFill="1" applyBorder="1" applyAlignment="1">
      <alignment horizontal="right"/>
    </xf>
    <xf numFmtId="164" fontId="10" fillId="0" borderId="5" xfId="2" applyNumberFormat="1" applyFont="1" applyBorder="1" applyAlignment="1">
      <alignment horizontal="right"/>
    </xf>
    <xf numFmtId="164" fontId="10" fillId="0" borderId="5" xfId="2" applyNumberFormat="1" applyFont="1" applyFill="1" applyBorder="1" applyAlignment="1">
      <alignment horizontal="right"/>
    </xf>
    <xf numFmtId="164" fontId="11" fillId="0" borderId="5" xfId="2" applyNumberFormat="1" applyFont="1" applyFill="1" applyBorder="1" applyAlignment="1">
      <alignment horizontal="right" vertical="center" wrapText="1"/>
    </xf>
    <xf numFmtId="164" fontId="10" fillId="0" borderId="9" xfId="2" applyNumberFormat="1" applyFont="1" applyBorder="1" applyAlignment="1">
      <alignment horizontal="right"/>
    </xf>
    <xf numFmtId="164" fontId="19" fillId="0" borderId="11" xfId="2" applyNumberFormat="1" applyFont="1" applyBorder="1" applyAlignment="1">
      <alignment horizontal="right"/>
    </xf>
    <xf numFmtId="164" fontId="18" fillId="0" borderId="5" xfId="2" applyNumberFormat="1" applyFont="1" applyBorder="1" applyAlignment="1">
      <alignment horizontal="right"/>
    </xf>
    <xf numFmtId="164" fontId="19" fillId="0" borderId="5" xfId="2" applyNumberFormat="1" applyFont="1" applyBorder="1" applyAlignment="1">
      <alignment horizontal="right"/>
    </xf>
    <xf numFmtId="164" fontId="18" fillId="0" borderId="9" xfId="2" applyNumberFormat="1" applyFont="1" applyBorder="1" applyAlignment="1">
      <alignment horizontal="right"/>
    </xf>
    <xf numFmtId="164" fontId="17" fillId="0" borderId="11" xfId="2" applyNumberFormat="1" applyFont="1" applyBorder="1" applyAlignment="1">
      <alignment horizontal="right" vertical="center"/>
    </xf>
    <xf numFmtId="164" fontId="10" fillId="0" borderId="5" xfId="2" applyNumberFormat="1" applyFont="1" applyBorder="1" applyAlignment="1">
      <alignment horizontal="right" wrapText="1"/>
    </xf>
    <xf numFmtId="49" fontId="11" fillId="0" borderId="1" xfId="2" applyNumberFormat="1" applyFont="1" applyFill="1" applyBorder="1" applyAlignment="1">
      <alignment vertical="center" wrapText="1"/>
    </xf>
    <xf numFmtId="49" fontId="24" fillId="0" borderId="1" xfId="2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166" fontId="9" fillId="0" borderId="1" xfId="0" applyNumberFormat="1" applyFont="1" applyBorder="1"/>
    <xf numFmtId="166" fontId="9" fillId="0" borderId="3" xfId="0" applyNumberFormat="1" applyFont="1" applyBorder="1"/>
    <xf numFmtId="166" fontId="9" fillId="0" borderId="4" xfId="0" applyNumberFormat="1" applyFont="1" applyBorder="1"/>
    <xf numFmtId="49" fontId="18" fillId="0" borderId="1" xfId="2" applyNumberFormat="1" applyFont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/>
    </xf>
    <xf numFmtId="49" fontId="21" fillId="0" borderId="1" xfId="2" applyNumberFormat="1" applyFont="1" applyFill="1" applyBorder="1" applyAlignment="1">
      <alignment horizontal="center" wrapText="1"/>
    </xf>
    <xf numFmtId="49" fontId="21" fillId="0" borderId="3" xfId="2" applyNumberFormat="1" applyFont="1" applyFill="1" applyBorder="1" applyAlignment="1">
      <alignment horizontal="center" wrapText="1"/>
    </xf>
    <xf numFmtId="49" fontId="21" fillId="0" borderId="4" xfId="2" applyNumberFormat="1" applyFont="1" applyFill="1" applyBorder="1" applyAlignment="1">
      <alignment horizontal="center" wrapText="1"/>
    </xf>
    <xf numFmtId="49" fontId="10" fillId="0" borderId="1" xfId="2" applyNumberFormat="1" applyFont="1" applyBorder="1" applyAlignment="1">
      <alignment horizontal="center"/>
    </xf>
    <xf numFmtId="49" fontId="10" fillId="0" borderId="1" xfId="2" applyNumberFormat="1" applyFont="1" applyBorder="1" applyAlignment="1">
      <alignment horizontal="center" wrapText="1"/>
    </xf>
    <xf numFmtId="164" fontId="24" fillId="0" borderId="1" xfId="2" applyNumberFormat="1" applyFont="1" applyBorder="1" applyAlignment="1">
      <alignment horizontal="right"/>
    </xf>
    <xf numFmtId="164" fontId="24" fillId="0" borderId="1" xfId="2" applyNumberFormat="1" applyFont="1" applyFill="1" applyBorder="1" applyAlignment="1">
      <alignment horizontal="right" vertical="center" wrapText="1"/>
    </xf>
    <xf numFmtId="164" fontId="24" fillId="0" borderId="5" xfId="2" applyNumberFormat="1" applyFont="1" applyBorder="1" applyAlignment="1">
      <alignment horizontal="right"/>
    </xf>
    <xf numFmtId="166" fontId="25" fillId="0" borderId="1" xfId="0" applyNumberFormat="1" applyFont="1" applyBorder="1"/>
    <xf numFmtId="0" fontId="26" fillId="0" borderId="0" xfId="0" applyFont="1"/>
    <xf numFmtId="0" fontId="0" fillId="0" borderId="5" xfId="0" applyBorder="1" applyAlignment="1">
      <alignment horizontal="center"/>
    </xf>
    <xf numFmtId="164" fontId="9" fillId="0" borderId="5" xfId="0" applyNumberFormat="1" applyFont="1" applyBorder="1"/>
    <xf numFmtId="164" fontId="25" fillId="0" borderId="5" xfId="0" applyNumberFormat="1" applyFont="1" applyBorder="1"/>
    <xf numFmtId="164" fontId="9" fillId="0" borderId="9" xfId="0" applyNumberFormat="1" applyFont="1" applyBorder="1"/>
    <xf numFmtId="164" fontId="9" fillId="0" borderId="11" xfId="0" applyNumberFormat="1" applyFont="1" applyBorder="1"/>
    <xf numFmtId="49" fontId="10" fillId="0" borderId="3" xfId="2" applyNumberFormat="1" applyFont="1" applyBorder="1" applyAlignment="1">
      <alignment horizontal="center" wrapText="1"/>
    </xf>
    <xf numFmtId="49" fontId="10" fillId="0" borderId="3" xfId="2" applyNumberFormat="1" applyFont="1" applyBorder="1" applyAlignment="1">
      <alignment horizontal="center"/>
    </xf>
    <xf numFmtId="164" fontId="0" fillId="0" borderId="0" xfId="0" applyNumberFormat="1"/>
    <xf numFmtId="164" fontId="5" fillId="0" borderId="0" xfId="2" applyNumberFormat="1" applyFont="1" applyAlignment="1">
      <alignment horizontal="center"/>
    </xf>
    <xf numFmtId="164" fontId="28" fillId="0" borderId="1" xfId="0" applyNumberFormat="1" applyFont="1" applyBorder="1"/>
    <xf numFmtId="164" fontId="29" fillId="0" borderId="1" xfId="0" applyNumberFormat="1" applyFont="1" applyBorder="1"/>
    <xf numFmtId="164" fontId="30" fillId="0" borderId="1" xfId="0" applyNumberFormat="1" applyFont="1" applyBorder="1"/>
    <xf numFmtId="164" fontId="5" fillId="0" borderId="0" xfId="2" applyNumberFormat="1" applyFont="1" applyAlignment="1">
      <alignment horizontal="right"/>
    </xf>
    <xf numFmtId="164" fontId="29" fillId="0" borderId="0" xfId="0" applyNumberFormat="1" applyFont="1"/>
    <xf numFmtId="164" fontId="31" fillId="0" borderId="0" xfId="0" applyNumberFormat="1" applyFont="1"/>
    <xf numFmtId="0" fontId="11" fillId="4" borderId="6" xfId="2" applyFont="1" applyFill="1" applyBorder="1"/>
    <xf numFmtId="0" fontId="10" fillId="4" borderId="7" xfId="2" applyFont="1" applyFill="1" applyBorder="1" applyAlignment="1">
      <alignment horizontal="left" vertical="center" wrapText="1"/>
    </xf>
    <xf numFmtId="49" fontId="10" fillId="4" borderId="7" xfId="2" applyNumberFormat="1" applyFont="1" applyFill="1" applyBorder="1" applyAlignment="1">
      <alignment horizontal="center" wrapText="1"/>
    </xf>
    <xf numFmtId="164" fontId="10" fillId="4" borderId="7" xfId="2" applyNumberFormat="1" applyFont="1" applyFill="1" applyBorder="1" applyAlignment="1">
      <alignment horizontal="right"/>
    </xf>
    <xf numFmtId="164" fontId="10" fillId="4" borderId="7" xfId="2" applyNumberFormat="1" applyFont="1" applyFill="1" applyBorder="1" applyAlignment="1">
      <alignment horizontal="right" vertical="center" wrapText="1"/>
    </xf>
    <xf numFmtId="166" fontId="9" fillId="4" borderId="7" xfId="0" applyNumberFormat="1" applyFont="1" applyFill="1" applyBorder="1"/>
    <xf numFmtId="164" fontId="9" fillId="4" borderId="10" xfId="0" applyNumberFormat="1" applyFont="1" applyFill="1" applyBorder="1"/>
    <xf numFmtId="164" fontId="3" fillId="4" borderId="7" xfId="2" applyNumberFormat="1" applyFont="1" applyFill="1" applyBorder="1" applyAlignment="1">
      <alignment horizontal="right"/>
    </xf>
    <xf numFmtId="0" fontId="0" fillId="4" borderId="0" xfId="0" applyFill="1"/>
    <xf numFmtId="0" fontId="22" fillId="4" borderId="6" xfId="2" applyFont="1" applyFill="1" applyBorder="1" applyAlignment="1">
      <alignment horizontal="center" vertical="center"/>
    </xf>
    <xf numFmtId="0" fontId="21" fillId="4" borderId="7" xfId="2" applyFont="1" applyFill="1" applyBorder="1" applyAlignment="1">
      <alignment horizontal="left" wrapText="1"/>
    </xf>
    <xf numFmtId="49" fontId="21" fillId="4" borderId="7" xfId="2" applyNumberFormat="1" applyFont="1" applyFill="1" applyBorder="1" applyAlignment="1">
      <alignment horizontal="center" wrapText="1"/>
    </xf>
    <xf numFmtId="164" fontId="17" fillId="4" borderId="7" xfId="2" applyNumberFormat="1" applyFont="1" applyFill="1" applyBorder="1" applyAlignment="1">
      <alignment horizontal="right" vertical="center"/>
    </xf>
    <xf numFmtId="164" fontId="17" fillId="4" borderId="10" xfId="2" applyNumberFormat="1" applyFont="1" applyFill="1" applyBorder="1" applyAlignment="1">
      <alignment horizontal="right" vertical="center"/>
    </xf>
    <xf numFmtId="164" fontId="10" fillId="4" borderId="10" xfId="2" applyNumberFormat="1" applyFont="1" applyFill="1" applyBorder="1" applyAlignment="1">
      <alignment horizontal="right" vertical="center"/>
    </xf>
    <xf numFmtId="0" fontId="22" fillId="5" borderId="6" xfId="2" applyFont="1" applyFill="1" applyBorder="1" applyAlignment="1">
      <alignment horizontal="center" vertical="center"/>
    </xf>
    <xf numFmtId="0" fontId="27" fillId="5" borderId="7" xfId="2" applyFont="1" applyFill="1" applyBorder="1" applyAlignment="1">
      <alignment horizontal="left" wrapText="1"/>
    </xf>
    <xf numFmtId="49" fontId="21" fillId="5" borderId="7" xfId="2" applyNumberFormat="1" applyFont="1" applyFill="1" applyBorder="1" applyAlignment="1">
      <alignment horizontal="center" wrapText="1"/>
    </xf>
    <xf numFmtId="164" fontId="17" fillId="5" borderId="7" xfId="2" applyNumberFormat="1" applyFont="1" applyFill="1" applyBorder="1" applyAlignment="1">
      <alignment horizontal="right" vertical="center"/>
    </xf>
    <xf numFmtId="164" fontId="10" fillId="5" borderId="7" xfId="2" applyNumberFormat="1" applyFont="1" applyFill="1" applyBorder="1" applyAlignment="1">
      <alignment horizontal="right" vertical="center" wrapText="1"/>
    </xf>
    <xf numFmtId="164" fontId="17" fillId="5" borderId="10" xfId="2" applyNumberFormat="1" applyFont="1" applyFill="1" applyBorder="1" applyAlignment="1">
      <alignment horizontal="right" vertical="center"/>
    </xf>
    <xf numFmtId="166" fontId="9" fillId="5" borderId="7" xfId="0" applyNumberFormat="1" applyFont="1" applyFill="1" applyBorder="1"/>
    <xf numFmtId="164" fontId="9" fillId="5" borderId="10" xfId="0" applyNumberFormat="1" applyFont="1" applyFill="1" applyBorder="1"/>
    <xf numFmtId="164" fontId="28" fillId="5" borderId="1" xfId="0" applyNumberFormat="1" applyFont="1" applyFill="1" applyBorder="1"/>
    <xf numFmtId="0" fontId="0" fillId="5" borderId="0" xfId="0" applyFill="1"/>
    <xf numFmtId="0" fontId="11" fillId="5" borderId="6" xfId="2" applyFont="1" applyFill="1" applyBorder="1"/>
    <xf numFmtId="0" fontId="23" fillId="5" borderId="7" xfId="2" applyFont="1" applyFill="1" applyBorder="1"/>
    <xf numFmtId="49" fontId="10" fillId="5" borderId="7" xfId="2" applyNumberFormat="1" applyFont="1" applyFill="1" applyBorder="1"/>
    <xf numFmtId="164" fontId="10" fillId="5" borderId="7" xfId="2" applyNumberFormat="1" applyFont="1" applyFill="1" applyBorder="1" applyAlignment="1">
      <alignment horizontal="right"/>
    </xf>
    <xf numFmtId="164" fontId="10" fillId="5" borderId="10" xfId="2" applyNumberFormat="1" applyFont="1" applyFill="1" applyBorder="1" applyAlignment="1">
      <alignment horizontal="right"/>
    </xf>
    <xf numFmtId="0" fontId="7" fillId="5" borderId="0" xfId="0" applyFont="1" applyFill="1"/>
    <xf numFmtId="3" fontId="0" fillId="0" borderId="1" xfId="0" applyNumberFormat="1" applyBorder="1" applyAlignment="1">
      <alignment horizontal="center"/>
    </xf>
    <xf numFmtId="3" fontId="31" fillId="0" borderId="1" xfId="0" applyNumberFormat="1" applyFont="1" applyBorder="1" applyAlignment="1">
      <alignment horizontal="center"/>
    </xf>
    <xf numFmtId="0" fontId="33" fillId="0" borderId="2" xfId="2" applyFont="1" applyBorder="1" applyAlignment="1">
      <alignment horizontal="center" vertical="center" wrapText="1"/>
    </xf>
    <xf numFmtId="0" fontId="33" fillId="0" borderId="1" xfId="2" applyFont="1" applyBorder="1" applyAlignment="1">
      <alignment horizontal="center" vertical="center" wrapText="1"/>
    </xf>
    <xf numFmtId="49" fontId="33" fillId="0" borderId="1" xfId="2" applyNumberFormat="1" applyFont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33" fillId="0" borderId="5" xfId="1" applyNumberFormat="1" applyFont="1" applyFill="1" applyBorder="1" applyAlignment="1">
      <alignment horizontal="center" vertical="center" wrapText="1"/>
    </xf>
    <xf numFmtId="0" fontId="33" fillId="0" borderId="5" xfId="2" applyFont="1" applyBorder="1" applyAlignment="1">
      <alignment horizontal="center"/>
    </xf>
    <xf numFmtId="0" fontId="33" fillId="0" borderId="8" xfId="2" applyFont="1" applyBorder="1" applyAlignment="1">
      <alignment horizontal="center"/>
    </xf>
    <xf numFmtId="167" fontId="10" fillId="5" borderId="10" xfId="2" applyNumberFormat="1" applyFont="1" applyFill="1" applyBorder="1" applyAlignment="1">
      <alignment horizontal="right"/>
    </xf>
    <xf numFmtId="167" fontId="10" fillId="0" borderId="5" xfId="2" applyNumberFormat="1" applyFont="1" applyBorder="1" applyAlignment="1">
      <alignment horizontal="right"/>
    </xf>
    <xf numFmtId="167" fontId="10" fillId="0" borderId="9" xfId="2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wrapText="1"/>
    </xf>
    <xf numFmtId="0" fontId="23" fillId="0" borderId="0" xfId="2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_Додаток 1" xfId="3"/>
    <cellStyle name="Обычный_ОБЛАСТІ 2002 РІЙОНИ 2002" xfId="2"/>
    <cellStyle name="Финансовый" xfId="1" builtinId="3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9"/>
  <sheetViews>
    <sheetView showZeros="0" tabSelected="1" showWhiteSpace="0" view="pageBreakPreview" topLeftCell="A90" zoomScale="73" zoomScaleNormal="80" zoomScaleSheetLayoutView="73" zoomScalePageLayoutView="60" workbookViewId="0">
      <selection activeCell="M94" sqref="M94"/>
    </sheetView>
  </sheetViews>
  <sheetFormatPr defaultRowHeight="15"/>
  <cols>
    <col min="2" max="2" width="87.42578125" customWidth="1"/>
    <col min="3" max="3" width="16.7109375" style="9" customWidth="1"/>
    <col min="4" max="4" width="23.5703125" customWidth="1"/>
    <col min="5" max="5" width="22" customWidth="1"/>
    <col min="6" max="6" width="0.28515625" customWidth="1"/>
    <col min="7" max="7" width="22" customWidth="1"/>
    <col min="8" max="8" width="22" hidden="1" customWidth="1"/>
    <col min="9" max="10" width="20" customWidth="1"/>
    <col min="11" max="11" width="12.7109375" customWidth="1"/>
    <col min="12" max="12" width="15" customWidth="1"/>
    <col min="13" max="13" width="18.42578125" style="120" customWidth="1"/>
    <col min="14" max="14" width="20.140625" style="127" customWidth="1"/>
  </cols>
  <sheetData>
    <row r="1" spans="1:14" ht="18.75">
      <c r="J1" s="7"/>
      <c r="N1" s="126" t="s">
        <v>48</v>
      </c>
    </row>
    <row r="2" spans="1:14" ht="25.5">
      <c r="A2" s="1"/>
      <c r="B2" s="173" t="s">
        <v>119</v>
      </c>
      <c r="C2" s="173"/>
      <c r="D2" s="173"/>
      <c r="E2" s="173"/>
      <c r="F2" s="173"/>
      <c r="G2" s="173"/>
      <c r="H2" s="173"/>
      <c r="I2" s="173"/>
      <c r="J2" s="173"/>
    </row>
    <row r="3" spans="1:14" ht="15.75">
      <c r="A3" s="2"/>
      <c r="B3" s="3"/>
      <c r="C3" s="10"/>
      <c r="D3" s="4"/>
      <c r="E3" s="4"/>
      <c r="F3" s="4"/>
      <c r="G3" s="4"/>
      <c r="H3" s="4"/>
      <c r="J3" s="8"/>
      <c r="K3" s="6"/>
      <c r="M3" s="121"/>
      <c r="N3" s="125" t="s">
        <v>50</v>
      </c>
    </row>
    <row r="4" spans="1:14" ht="15" customHeight="1">
      <c r="A4" s="174"/>
      <c r="B4" s="174"/>
      <c r="C4" s="178"/>
      <c r="D4" s="176" t="s">
        <v>128</v>
      </c>
      <c r="E4" s="176" t="s">
        <v>121</v>
      </c>
      <c r="F4" s="174" t="s">
        <v>53</v>
      </c>
      <c r="G4" s="174" t="s">
        <v>107</v>
      </c>
      <c r="H4" s="12"/>
      <c r="I4" s="174" t="s">
        <v>108</v>
      </c>
      <c r="J4" s="174" t="s">
        <v>109</v>
      </c>
      <c r="K4" s="172" t="s">
        <v>112</v>
      </c>
      <c r="L4" s="172" t="s">
        <v>97</v>
      </c>
      <c r="M4" s="171" t="s">
        <v>110</v>
      </c>
      <c r="N4" s="171" t="s">
        <v>111</v>
      </c>
    </row>
    <row r="5" spans="1:14" ht="64.5" customHeight="1">
      <c r="A5" s="174"/>
      <c r="B5" s="174"/>
      <c r="C5" s="178"/>
      <c r="D5" s="176"/>
      <c r="E5" s="177"/>
      <c r="F5" s="174"/>
      <c r="G5" s="174"/>
      <c r="H5" s="12" t="s">
        <v>54</v>
      </c>
      <c r="I5" s="174"/>
      <c r="J5" s="174"/>
      <c r="K5" s="172"/>
      <c r="L5" s="172"/>
      <c r="M5" s="171"/>
      <c r="N5" s="171"/>
    </row>
    <row r="6" spans="1:14">
      <c r="A6" s="161">
        <v>1</v>
      </c>
      <c r="B6" s="162">
        <v>2</v>
      </c>
      <c r="C6" s="163"/>
      <c r="D6" s="164" t="s">
        <v>40</v>
      </c>
      <c r="E6" s="164" t="s">
        <v>46</v>
      </c>
      <c r="F6" s="165" t="s">
        <v>49</v>
      </c>
      <c r="G6" s="165" t="s">
        <v>55</v>
      </c>
      <c r="H6" s="165" t="s">
        <v>56</v>
      </c>
      <c r="I6" s="166">
        <v>7</v>
      </c>
      <c r="J6" s="167">
        <v>8</v>
      </c>
      <c r="K6" s="96" t="s">
        <v>98</v>
      </c>
      <c r="L6" s="113" t="s">
        <v>99</v>
      </c>
      <c r="M6" s="159">
        <v>11</v>
      </c>
      <c r="N6" s="160">
        <v>12</v>
      </c>
    </row>
    <row r="7" spans="1:14" ht="36" customHeight="1">
      <c r="A7" s="62">
        <v>1</v>
      </c>
      <c r="B7" s="13" t="s">
        <v>123</v>
      </c>
      <c r="C7" s="14">
        <v>11010000</v>
      </c>
      <c r="D7" s="15">
        <f>SUM(D8:D12)</f>
        <v>322000</v>
      </c>
      <c r="E7" s="15">
        <f>SUM(E8:E12)</f>
        <v>274917.30000000005</v>
      </c>
      <c r="F7" s="15">
        <f>SUM(F8:F12)</f>
        <v>276400</v>
      </c>
      <c r="G7" s="15">
        <f>SUM(G8:G12)</f>
        <v>340000</v>
      </c>
      <c r="H7" s="15">
        <f>F7-G7</f>
        <v>-63600</v>
      </c>
      <c r="I7" s="15">
        <f>SUM(I8:I12)</f>
        <v>324350</v>
      </c>
      <c r="J7" s="81">
        <f>SUM(J8:J12)</f>
        <v>344000</v>
      </c>
      <c r="K7" s="97">
        <f>J7/G7*100</f>
        <v>101.17647058823529</v>
      </c>
      <c r="L7" s="114">
        <f>J7-G7</f>
        <v>4000</v>
      </c>
      <c r="M7" s="122">
        <f>SUM(M8:M12)</f>
        <v>361200</v>
      </c>
      <c r="N7" s="122">
        <f>SUM(N8:N12)</f>
        <v>379260</v>
      </c>
    </row>
    <row r="8" spans="1:14" ht="57.75" customHeight="1">
      <c r="A8" s="62"/>
      <c r="B8" s="94" t="s">
        <v>100</v>
      </c>
      <c r="C8" s="14">
        <v>11010100</v>
      </c>
      <c r="D8" s="54">
        <v>280128.3</v>
      </c>
      <c r="E8" s="54">
        <v>228963.20000000001</v>
      </c>
      <c r="F8" s="54">
        <v>246500</v>
      </c>
      <c r="G8" s="54">
        <v>283035.3</v>
      </c>
      <c r="H8" s="15">
        <f t="shared" ref="H8:H72" si="0">F8-G8</f>
        <v>-36535.299999999988</v>
      </c>
      <c r="I8" s="54">
        <v>290000</v>
      </c>
      <c r="J8" s="82">
        <f>265595.6+20000</f>
        <v>285595.59999999998</v>
      </c>
      <c r="K8" s="97">
        <f t="shared" ref="K8:K71" si="1">J8/G8*100</f>
        <v>100.90458681302297</v>
      </c>
      <c r="L8" s="114">
        <f t="shared" ref="L8:L72" si="2">J8-G8</f>
        <v>2560.2999999999884</v>
      </c>
      <c r="M8" s="123">
        <v>294200</v>
      </c>
      <c r="N8" s="123">
        <v>306260</v>
      </c>
    </row>
    <row r="9" spans="1:14" ht="106.5" hidden="1" customHeight="1">
      <c r="A9" s="62"/>
      <c r="B9" s="95" t="s">
        <v>101</v>
      </c>
      <c r="C9" s="27">
        <v>11010200</v>
      </c>
      <c r="D9" s="108"/>
      <c r="E9" s="108"/>
      <c r="F9" s="108">
        <v>0</v>
      </c>
      <c r="G9" s="108"/>
      <c r="H9" s="109">
        <f t="shared" si="0"/>
        <v>0</v>
      </c>
      <c r="I9" s="108"/>
      <c r="J9" s="110">
        <v>0</v>
      </c>
      <c r="K9" s="111" t="e">
        <f t="shared" si="1"/>
        <v>#DIV/0!</v>
      </c>
      <c r="L9" s="115">
        <f t="shared" si="2"/>
        <v>0</v>
      </c>
      <c r="M9" s="123"/>
      <c r="N9" s="123">
        <f t="shared" ref="N9:N64" si="3">M9*105.8/100</f>
        <v>0</v>
      </c>
    </row>
    <row r="10" spans="1:14" ht="40.5">
      <c r="A10" s="62"/>
      <c r="B10" s="94" t="s">
        <v>102</v>
      </c>
      <c r="C10" s="14">
        <v>11010400</v>
      </c>
      <c r="D10" s="54">
        <v>32508.400000000001</v>
      </c>
      <c r="E10" s="54">
        <v>40064.699999999997</v>
      </c>
      <c r="F10" s="54">
        <v>26000</v>
      </c>
      <c r="G10" s="54">
        <v>50064.7</v>
      </c>
      <c r="H10" s="15">
        <f t="shared" si="0"/>
        <v>-24064.699999999997</v>
      </c>
      <c r="I10" s="54">
        <v>28000</v>
      </c>
      <c r="J10" s="82">
        <f>46935.7+5000</f>
        <v>51935.7</v>
      </c>
      <c r="K10" s="97">
        <f t="shared" si="1"/>
        <v>103.73716410964214</v>
      </c>
      <c r="L10" s="114">
        <f t="shared" si="2"/>
        <v>1871</v>
      </c>
      <c r="M10" s="123">
        <v>60000</v>
      </c>
      <c r="N10" s="123">
        <v>65000</v>
      </c>
    </row>
    <row r="11" spans="1:14" ht="40.5">
      <c r="A11" s="62"/>
      <c r="B11" s="94" t="s">
        <v>103</v>
      </c>
      <c r="C11" s="14">
        <v>11010500</v>
      </c>
      <c r="D11" s="54">
        <v>4350</v>
      </c>
      <c r="E11" s="54">
        <v>4256</v>
      </c>
      <c r="F11" s="54">
        <v>2900</v>
      </c>
      <c r="G11" s="54">
        <v>4900</v>
      </c>
      <c r="H11" s="15">
        <f t="shared" si="0"/>
        <v>-2000</v>
      </c>
      <c r="I11" s="54">
        <v>3100</v>
      </c>
      <c r="J11" s="82">
        <v>4593.7</v>
      </c>
      <c r="K11" s="97">
        <f t="shared" si="1"/>
        <v>93.748979591836729</v>
      </c>
      <c r="L11" s="114">
        <f t="shared" si="2"/>
        <v>-306.30000000000018</v>
      </c>
      <c r="M11" s="123">
        <v>4500</v>
      </c>
      <c r="N11" s="123">
        <v>5000</v>
      </c>
    </row>
    <row r="12" spans="1:14" ht="60.75">
      <c r="A12" s="62"/>
      <c r="B12" s="94" t="s">
        <v>104</v>
      </c>
      <c r="C12" s="14">
        <v>11011300</v>
      </c>
      <c r="D12" s="54">
        <v>5013.3</v>
      </c>
      <c r="E12" s="54">
        <v>1633.4</v>
      </c>
      <c r="F12" s="63">
        <v>1000</v>
      </c>
      <c r="G12" s="63">
        <v>2000</v>
      </c>
      <c r="H12" s="15">
        <f t="shared" si="0"/>
        <v>-1000</v>
      </c>
      <c r="I12" s="63">
        <v>3250</v>
      </c>
      <c r="J12" s="83">
        <v>1875</v>
      </c>
      <c r="K12" s="97">
        <f t="shared" si="1"/>
        <v>93.75</v>
      </c>
      <c r="L12" s="114">
        <f t="shared" si="2"/>
        <v>-125</v>
      </c>
      <c r="M12" s="123">
        <v>2500</v>
      </c>
      <c r="N12" s="123">
        <v>3000</v>
      </c>
    </row>
    <row r="13" spans="1:14" ht="46.5" customHeight="1">
      <c r="A13" s="62">
        <v>2</v>
      </c>
      <c r="B13" s="16" t="s">
        <v>0</v>
      </c>
      <c r="C13" s="14">
        <v>11020202</v>
      </c>
      <c r="D13" s="55">
        <v>510</v>
      </c>
      <c r="E13" s="55">
        <v>643.70000000000005</v>
      </c>
      <c r="F13" s="55">
        <v>131.13</v>
      </c>
      <c r="G13" s="55">
        <v>645.70000000000005</v>
      </c>
      <c r="H13" s="15">
        <f t="shared" si="0"/>
        <v>-514.57000000000005</v>
      </c>
      <c r="I13" s="55">
        <v>400</v>
      </c>
      <c r="J13" s="84">
        <v>400</v>
      </c>
      <c r="K13" s="97">
        <f t="shared" si="1"/>
        <v>61.948273191884773</v>
      </c>
      <c r="L13" s="114">
        <f t="shared" si="2"/>
        <v>-245.70000000000005</v>
      </c>
      <c r="M13" s="122">
        <v>420</v>
      </c>
      <c r="N13" s="122">
        <v>450</v>
      </c>
    </row>
    <row r="14" spans="1:14" ht="20.25">
      <c r="A14" s="62">
        <v>3</v>
      </c>
      <c r="B14" s="17" t="s">
        <v>1</v>
      </c>
      <c r="C14" s="18">
        <v>13010000</v>
      </c>
      <c r="D14" s="55">
        <f t="shared" ref="D14:J14" si="4">SUM(D15:D16)</f>
        <v>730</v>
      </c>
      <c r="E14" s="55">
        <f t="shared" si="4"/>
        <v>734.5</v>
      </c>
      <c r="F14" s="55">
        <f t="shared" si="4"/>
        <v>617</v>
      </c>
      <c r="G14" s="55">
        <f t="shared" si="4"/>
        <v>734.5</v>
      </c>
      <c r="H14" s="15">
        <f t="shared" si="0"/>
        <v>-117.5</v>
      </c>
      <c r="I14" s="55">
        <f t="shared" si="4"/>
        <v>680</v>
      </c>
      <c r="J14" s="84">
        <f t="shared" si="4"/>
        <v>680</v>
      </c>
      <c r="K14" s="97">
        <f t="shared" si="1"/>
        <v>92.579986385296124</v>
      </c>
      <c r="L14" s="114">
        <f t="shared" si="2"/>
        <v>-54.5</v>
      </c>
      <c r="M14" s="122">
        <f>M15+M16</f>
        <v>680</v>
      </c>
      <c r="N14" s="122">
        <f>N15+N16</f>
        <v>680</v>
      </c>
    </row>
    <row r="15" spans="1:14" ht="60.75">
      <c r="A15" s="62"/>
      <c r="B15" s="19" t="s">
        <v>68</v>
      </c>
      <c r="C15" s="20">
        <v>13010100</v>
      </c>
      <c r="D15" s="54">
        <v>80</v>
      </c>
      <c r="E15" s="54">
        <v>0.9</v>
      </c>
      <c r="F15" s="54">
        <v>67</v>
      </c>
      <c r="G15" s="54">
        <v>0.9</v>
      </c>
      <c r="H15" s="15">
        <f t="shared" si="0"/>
        <v>66.099999999999994</v>
      </c>
      <c r="I15" s="54">
        <v>80</v>
      </c>
      <c r="J15" s="82">
        <v>80</v>
      </c>
      <c r="K15" s="97">
        <f t="shared" si="1"/>
        <v>8888.8888888888887</v>
      </c>
      <c r="L15" s="114">
        <f t="shared" si="2"/>
        <v>79.099999999999994</v>
      </c>
      <c r="M15" s="123">
        <v>80</v>
      </c>
      <c r="N15" s="123">
        <v>80</v>
      </c>
    </row>
    <row r="16" spans="1:14" ht="81">
      <c r="A16" s="62"/>
      <c r="B16" s="21" t="s">
        <v>67</v>
      </c>
      <c r="C16" s="22">
        <v>13010200</v>
      </c>
      <c r="D16" s="54">
        <v>650</v>
      </c>
      <c r="E16" s="54">
        <v>733.6</v>
      </c>
      <c r="F16" s="54">
        <v>550</v>
      </c>
      <c r="G16" s="54">
        <v>733.6</v>
      </c>
      <c r="H16" s="15">
        <f t="shared" si="0"/>
        <v>-183.60000000000002</v>
      </c>
      <c r="I16" s="54">
        <v>600</v>
      </c>
      <c r="J16" s="82">
        <v>600</v>
      </c>
      <c r="K16" s="97">
        <f t="shared" si="1"/>
        <v>81.788440567066516</v>
      </c>
      <c r="L16" s="114">
        <f t="shared" si="2"/>
        <v>-133.60000000000002</v>
      </c>
      <c r="M16" s="123">
        <v>600</v>
      </c>
      <c r="N16" s="123">
        <v>600</v>
      </c>
    </row>
    <row r="17" spans="1:14" ht="32.25" hidden="1" customHeight="1">
      <c r="A17" s="62">
        <v>4</v>
      </c>
      <c r="B17" s="23" t="s">
        <v>44</v>
      </c>
      <c r="C17" s="24"/>
      <c r="D17" s="55">
        <f>D18</f>
        <v>0</v>
      </c>
      <c r="E17" s="55">
        <f>E18</f>
        <v>0</v>
      </c>
      <c r="F17" s="55"/>
      <c r="G17" s="55"/>
      <c r="H17" s="15">
        <f t="shared" si="0"/>
        <v>0</v>
      </c>
      <c r="I17" s="55">
        <f>I18</f>
        <v>0</v>
      </c>
      <c r="J17" s="84"/>
      <c r="K17" s="97" t="e">
        <f t="shared" si="1"/>
        <v>#DIV/0!</v>
      </c>
      <c r="L17" s="114">
        <f t="shared" si="2"/>
        <v>0</v>
      </c>
      <c r="M17" s="123">
        <f t="shared" ref="M17:M72" si="5">J17*107/100</f>
        <v>0</v>
      </c>
      <c r="N17" s="123">
        <f t="shared" si="3"/>
        <v>0</v>
      </c>
    </row>
    <row r="18" spans="1:14" ht="27.75" hidden="1" customHeight="1">
      <c r="A18" s="62"/>
      <c r="B18" s="21" t="s">
        <v>66</v>
      </c>
      <c r="C18" s="22" t="s">
        <v>64</v>
      </c>
      <c r="D18" s="54"/>
      <c r="E18" s="54"/>
      <c r="F18" s="54"/>
      <c r="G18" s="54"/>
      <c r="H18" s="15">
        <f t="shared" si="0"/>
        <v>0</v>
      </c>
      <c r="I18" s="54"/>
      <c r="J18" s="82"/>
      <c r="K18" s="97"/>
      <c r="L18" s="114">
        <f t="shared" si="2"/>
        <v>0</v>
      </c>
      <c r="M18" s="123">
        <f t="shared" si="5"/>
        <v>0</v>
      </c>
      <c r="N18" s="123">
        <f t="shared" si="3"/>
        <v>0</v>
      </c>
    </row>
    <row r="19" spans="1:14" ht="40.5">
      <c r="A19" s="62">
        <v>4</v>
      </c>
      <c r="B19" s="17" t="s">
        <v>47</v>
      </c>
      <c r="C19" s="18"/>
      <c r="D19" s="55">
        <f>SUM(D20:D22)</f>
        <v>90</v>
      </c>
      <c r="E19" s="55">
        <f>SUM(E20:E22)</f>
        <v>108.5</v>
      </c>
      <c r="F19" s="55">
        <f>SUM(F20:F22)</f>
        <v>77</v>
      </c>
      <c r="G19" s="55">
        <f>SUM(G20:G22)</f>
        <v>151.60000000000002</v>
      </c>
      <c r="H19" s="15">
        <f t="shared" si="0"/>
        <v>-74.600000000000023</v>
      </c>
      <c r="I19" s="55">
        <f>SUM(I20:I22)</f>
        <v>115</v>
      </c>
      <c r="J19" s="84">
        <f>SUM(J20:J22)</f>
        <v>115</v>
      </c>
      <c r="K19" s="97">
        <f t="shared" si="1"/>
        <v>75.857519788918196</v>
      </c>
      <c r="L19" s="114">
        <f t="shared" si="2"/>
        <v>-36.600000000000023</v>
      </c>
      <c r="M19" s="122">
        <f>M20+M21</f>
        <v>115</v>
      </c>
      <c r="N19" s="122">
        <f>N20+N21</f>
        <v>115</v>
      </c>
    </row>
    <row r="20" spans="1:14" ht="40.5">
      <c r="A20" s="62"/>
      <c r="B20" s="21" t="s">
        <v>65</v>
      </c>
      <c r="C20" s="22">
        <v>13030100</v>
      </c>
      <c r="D20" s="54">
        <v>55</v>
      </c>
      <c r="E20" s="54">
        <v>76.2</v>
      </c>
      <c r="F20" s="54">
        <v>45</v>
      </c>
      <c r="G20" s="54">
        <v>76.7</v>
      </c>
      <c r="H20" s="15">
        <f t="shared" si="0"/>
        <v>-31.700000000000003</v>
      </c>
      <c r="I20" s="54">
        <v>70</v>
      </c>
      <c r="J20" s="82">
        <v>70</v>
      </c>
      <c r="K20" s="97">
        <f t="shared" si="1"/>
        <v>91.264667535853974</v>
      </c>
      <c r="L20" s="114">
        <f t="shared" si="2"/>
        <v>-6.7000000000000028</v>
      </c>
      <c r="M20" s="123">
        <v>70</v>
      </c>
      <c r="N20" s="123">
        <v>70</v>
      </c>
    </row>
    <row r="21" spans="1:14" ht="36.75" customHeight="1">
      <c r="A21" s="62"/>
      <c r="B21" s="21" t="s">
        <v>69</v>
      </c>
      <c r="C21" s="22">
        <v>13040100</v>
      </c>
      <c r="D21" s="54">
        <v>35</v>
      </c>
      <c r="E21" s="54">
        <v>32.299999999999997</v>
      </c>
      <c r="F21" s="54">
        <v>32</v>
      </c>
      <c r="G21" s="54">
        <v>74.900000000000006</v>
      </c>
      <c r="H21" s="15">
        <f t="shared" si="0"/>
        <v>-42.900000000000006</v>
      </c>
      <c r="I21" s="54">
        <v>45</v>
      </c>
      <c r="J21" s="82">
        <v>45</v>
      </c>
      <c r="K21" s="97">
        <f t="shared" si="1"/>
        <v>60.080106809078771</v>
      </c>
      <c r="L21" s="114">
        <f t="shared" si="2"/>
        <v>-29.900000000000006</v>
      </c>
      <c r="M21" s="123">
        <v>45</v>
      </c>
      <c r="N21" s="123">
        <v>45</v>
      </c>
    </row>
    <row r="22" spans="1:14" ht="45" hidden="1" customHeight="1">
      <c r="A22" s="62"/>
      <c r="B22" s="21" t="s">
        <v>45</v>
      </c>
      <c r="C22" s="22"/>
      <c r="D22" s="54"/>
      <c r="E22" s="54"/>
      <c r="F22" s="54"/>
      <c r="G22" s="54"/>
      <c r="H22" s="15">
        <f t="shared" si="0"/>
        <v>0</v>
      </c>
      <c r="I22" s="54"/>
      <c r="J22" s="82"/>
      <c r="K22" s="97" t="e">
        <f t="shared" si="1"/>
        <v>#DIV/0!</v>
      </c>
      <c r="L22" s="114">
        <f t="shared" si="2"/>
        <v>0</v>
      </c>
      <c r="M22" s="123">
        <f t="shared" si="5"/>
        <v>0</v>
      </c>
      <c r="N22" s="123">
        <f t="shared" si="3"/>
        <v>0</v>
      </c>
    </row>
    <row r="23" spans="1:14" ht="20.25">
      <c r="A23" s="62">
        <v>5</v>
      </c>
      <c r="B23" s="23" t="s">
        <v>2</v>
      </c>
      <c r="C23" s="24"/>
      <c r="D23" s="55">
        <f>SUM(D24:D27)</f>
        <v>63750</v>
      </c>
      <c r="E23" s="55">
        <f>SUM(E24:E27)</f>
        <v>53505.399999999994</v>
      </c>
      <c r="F23" s="55">
        <f>SUM(F24:F27)</f>
        <v>19250</v>
      </c>
      <c r="G23" s="55">
        <f>SUM(G24:G27)</f>
        <v>65100</v>
      </c>
      <c r="H23" s="15">
        <f t="shared" si="0"/>
        <v>-45850</v>
      </c>
      <c r="I23" s="55">
        <f>SUM(I24:I27)</f>
        <v>19700</v>
      </c>
      <c r="J23" s="84">
        <f>SUM(J24:J27)</f>
        <v>65000</v>
      </c>
      <c r="K23" s="97">
        <f t="shared" si="1"/>
        <v>99.846390168970814</v>
      </c>
      <c r="L23" s="114">
        <f t="shared" si="2"/>
        <v>-100</v>
      </c>
      <c r="M23" s="122">
        <f>M24+M25+M26+M27</f>
        <v>66200</v>
      </c>
      <c r="N23" s="122">
        <f>N24+N25+N26+N27</f>
        <v>67100</v>
      </c>
    </row>
    <row r="24" spans="1:14" ht="40.5">
      <c r="A24" s="62"/>
      <c r="B24" s="25" t="s">
        <v>70</v>
      </c>
      <c r="C24" s="26">
        <v>14021900</v>
      </c>
      <c r="D24" s="54">
        <v>4300</v>
      </c>
      <c r="E24" s="54">
        <v>3245.8</v>
      </c>
      <c r="F24" s="54">
        <v>0</v>
      </c>
      <c r="G24" s="54">
        <v>4300</v>
      </c>
      <c r="H24" s="15">
        <f t="shared" si="0"/>
        <v>-4300</v>
      </c>
      <c r="I24" s="54">
        <v>0</v>
      </c>
      <c r="J24" s="82">
        <v>4300</v>
      </c>
      <c r="K24" s="97">
        <f t="shared" si="1"/>
        <v>100</v>
      </c>
      <c r="L24" s="114">
        <f t="shared" si="2"/>
        <v>0</v>
      </c>
      <c r="M24" s="123">
        <v>4500</v>
      </c>
      <c r="N24" s="123">
        <v>4700</v>
      </c>
    </row>
    <row r="25" spans="1:14" ht="40.5">
      <c r="A25" s="62"/>
      <c r="B25" s="25" t="s">
        <v>71</v>
      </c>
      <c r="C25" s="26">
        <v>14031900</v>
      </c>
      <c r="D25" s="54">
        <v>23900</v>
      </c>
      <c r="E25" s="54">
        <v>20493.2</v>
      </c>
      <c r="F25" s="54">
        <v>0</v>
      </c>
      <c r="G25" s="54">
        <v>24621.9</v>
      </c>
      <c r="H25" s="15">
        <f t="shared" si="0"/>
        <v>-24621.9</v>
      </c>
      <c r="I25" s="54">
        <v>0</v>
      </c>
      <c r="J25" s="82">
        <v>24400</v>
      </c>
      <c r="K25" s="97">
        <f t="shared" si="1"/>
        <v>99.098769794370043</v>
      </c>
      <c r="L25" s="114">
        <f t="shared" si="2"/>
        <v>-221.90000000000146</v>
      </c>
      <c r="M25" s="123">
        <v>25000</v>
      </c>
      <c r="N25" s="123">
        <v>25200</v>
      </c>
    </row>
    <row r="26" spans="1:14" ht="60.75">
      <c r="A26" s="62"/>
      <c r="B26" s="25" t="s">
        <v>72</v>
      </c>
      <c r="C26" s="26">
        <v>14040100</v>
      </c>
      <c r="D26" s="54">
        <v>13450</v>
      </c>
      <c r="E26" s="54">
        <v>11678.1</v>
      </c>
      <c r="F26" s="54"/>
      <c r="G26" s="54">
        <v>14078.1</v>
      </c>
      <c r="H26" s="15">
        <f t="shared" si="0"/>
        <v>-14078.1</v>
      </c>
      <c r="I26" s="54"/>
      <c r="J26" s="82">
        <v>14200</v>
      </c>
      <c r="K26" s="97">
        <f t="shared" si="1"/>
        <v>100.86588389058181</v>
      </c>
      <c r="L26" s="114">
        <f t="shared" si="2"/>
        <v>121.89999999999964</v>
      </c>
      <c r="M26" s="123">
        <v>14500</v>
      </c>
      <c r="N26" s="123">
        <v>14700</v>
      </c>
    </row>
    <row r="27" spans="1:14" ht="40.5">
      <c r="A27" s="62"/>
      <c r="B27" s="25" t="s">
        <v>73</v>
      </c>
      <c r="C27" s="26">
        <v>14040200</v>
      </c>
      <c r="D27" s="54">
        <v>22100</v>
      </c>
      <c r="E27" s="54">
        <v>18088.3</v>
      </c>
      <c r="F27" s="54">
        <v>19250</v>
      </c>
      <c r="G27" s="54">
        <v>22100</v>
      </c>
      <c r="H27" s="15">
        <f t="shared" si="0"/>
        <v>-2850</v>
      </c>
      <c r="I27" s="54">
        <v>19700</v>
      </c>
      <c r="J27" s="82">
        <v>22100</v>
      </c>
      <c r="K27" s="97">
        <f t="shared" si="1"/>
        <v>100</v>
      </c>
      <c r="L27" s="114">
        <f t="shared" si="2"/>
        <v>0</v>
      </c>
      <c r="M27" s="123">
        <v>22200</v>
      </c>
      <c r="N27" s="123">
        <v>22500</v>
      </c>
    </row>
    <row r="28" spans="1:14" ht="20.25">
      <c r="A28" s="62">
        <v>6</v>
      </c>
      <c r="B28" s="16" t="s">
        <v>124</v>
      </c>
      <c r="C28" s="14">
        <v>18010000</v>
      </c>
      <c r="D28" s="55">
        <f t="shared" ref="D28:J28" si="6">SUM(D29:D38)</f>
        <v>81217</v>
      </c>
      <c r="E28" s="55">
        <f t="shared" si="6"/>
        <v>68764.2</v>
      </c>
      <c r="F28" s="55">
        <f>SUM(F29:F38)</f>
        <v>68634</v>
      </c>
      <c r="G28" s="55">
        <f>SUM(G29:G38)</f>
        <v>80160.599999999991</v>
      </c>
      <c r="H28" s="15">
        <f t="shared" si="0"/>
        <v>-11526.599999999991</v>
      </c>
      <c r="I28" s="55">
        <f t="shared" si="6"/>
        <v>80115</v>
      </c>
      <c r="J28" s="84">
        <f t="shared" si="6"/>
        <v>80250</v>
      </c>
      <c r="K28" s="97">
        <f t="shared" si="1"/>
        <v>100.11152611133151</v>
      </c>
      <c r="L28" s="114">
        <f t="shared" si="2"/>
        <v>89.400000000008731</v>
      </c>
      <c r="M28" s="122">
        <f>SUM(M29:M38)</f>
        <v>81920</v>
      </c>
      <c r="N28" s="122">
        <f>SUM(N29:N38)</f>
        <v>83265</v>
      </c>
    </row>
    <row r="29" spans="1:14" ht="48" customHeight="1">
      <c r="A29" s="62"/>
      <c r="B29" s="25" t="s">
        <v>3</v>
      </c>
      <c r="C29" s="26">
        <v>18010100</v>
      </c>
      <c r="D29" s="54">
        <v>110</v>
      </c>
      <c r="E29" s="54">
        <v>51.9</v>
      </c>
      <c r="F29" s="54">
        <v>100</v>
      </c>
      <c r="G29" s="54">
        <v>51.9</v>
      </c>
      <c r="H29" s="15">
        <f t="shared" si="0"/>
        <v>48.1</v>
      </c>
      <c r="I29" s="54">
        <v>115</v>
      </c>
      <c r="J29" s="82">
        <v>50</v>
      </c>
      <c r="K29" s="97">
        <f t="shared" si="1"/>
        <v>96.339113680154142</v>
      </c>
      <c r="L29" s="114">
        <f t="shared" si="2"/>
        <v>-1.8999999999999986</v>
      </c>
      <c r="M29" s="123">
        <v>60</v>
      </c>
      <c r="N29" s="123">
        <v>65</v>
      </c>
    </row>
    <row r="30" spans="1:14" ht="40.5">
      <c r="A30" s="62"/>
      <c r="B30" s="25" t="s">
        <v>4</v>
      </c>
      <c r="C30" s="26">
        <v>18010200</v>
      </c>
      <c r="D30" s="54">
        <v>500</v>
      </c>
      <c r="E30" s="54">
        <v>346</v>
      </c>
      <c r="F30" s="54">
        <v>470</v>
      </c>
      <c r="G30" s="54">
        <v>375</v>
      </c>
      <c r="H30" s="15">
        <f t="shared" si="0"/>
        <v>95</v>
      </c>
      <c r="I30" s="54">
        <v>525</v>
      </c>
      <c r="J30" s="82">
        <v>375</v>
      </c>
      <c r="K30" s="97">
        <f t="shared" si="1"/>
        <v>100</v>
      </c>
      <c r="L30" s="114">
        <f t="shared" si="2"/>
        <v>0</v>
      </c>
      <c r="M30" s="123">
        <v>400</v>
      </c>
      <c r="N30" s="123">
        <v>450</v>
      </c>
    </row>
    <row r="31" spans="1:14" ht="40.5">
      <c r="A31" s="62"/>
      <c r="B31" s="25" t="s">
        <v>5</v>
      </c>
      <c r="C31" s="26">
        <v>18010300</v>
      </c>
      <c r="D31" s="54">
        <v>2620</v>
      </c>
      <c r="E31" s="54">
        <v>1695.6</v>
      </c>
      <c r="F31" s="54">
        <v>2300</v>
      </c>
      <c r="G31" s="54">
        <v>1800</v>
      </c>
      <c r="H31" s="15">
        <f t="shared" si="0"/>
        <v>500</v>
      </c>
      <c r="I31" s="54">
        <v>2650</v>
      </c>
      <c r="J31" s="82">
        <v>1800</v>
      </c>
      <c r="K31" s="97">
        <f t="shared" si="1"/>
        <v>100</v>
      </c>
      <c r="L31" s="114">
        <f t="shared" si="2"/>
        <v>0</v>
      </c>
      <c r="M31" s="123">
        <v>1900</v>
      </c>
      <c r="N31" s="123">
        <v>2000</v>
      </c>
    </row>
    <row r="32" spans="1:14" ht="40.5">
      <c r="A32" s="62"/>
      <c r="B32" s="25" t="s">
        <v>6</v>
      </c>
      <c r="C32" s="26">
        <v>18010400</v>
      </c>
      <c r="D32" s="54">
        <v>3050</v>
      </c>
      <c r="E32" s="54">
        <v>2423</v>
      </c>
      <c r="F32" s="54">
        <v>2700</v>
      </c>
      <c r="G32" s="54">
        <v>2500</v>
      </c>
      <c r="H32" s="15">
        <f t="shared" si="0"/>
        <v>200</v>
      </c>
      <c r="I32" s="54">
        <v>3300</v>
      </c>
      <c r="J32" s="82">
        <v>2500</v>
      </c>
      <c r="K32" s="97">
        <f t="shared" si="1"/>
        <v>100</v>
      </c>
      <c r="L32" s="114">
        <f t="shared" si="2"/>
        <v>0</v>
      </c>
      <c r="M32" s="123">
        <v>2600</v>
      </c>
      <c r="N32" s="123">
        <v>2700</v>
      </c>
    </row>
    <row r="33" spans="1:14" ht="20.25">
      <c r="A33" s="62"/>
      <c r="B33" s="25" t="s">
        <v>7</v>
      </c>
      <c r="C33" s="26">
        <v>18010500</v>
      </c>
      <c r="D33" s="54">
        <v>11900</v>
      </c>
      <c r="E33" s="54">
        <v>10120.4</v>
      </c>
      <c r="F33" s="54">
        <v>10200</v>
      </c>
      <c r="G33" s="54">
        <v>11920.4</v>
      </c>
      <c r="H33" s="29">
        <f t="shared" si="0"/>
        <v>-1720.3999999999996</v>
      </c>
      <c r="I33" s="54">
        <v>11750</v>
      </c>
      <c r="J33" s="82">
        <v>11750</v>
      </c>
      <c r="K33" s="97">
        <f t="shared" si="1"/>
        <v>98.570517767860139</v>
      </c>
      <c r="L33" s="114">
        <f t="shared" si="2"/>
        <v>-170.39999999999964</v>
      </c>
      <c r="M33" s="123">
        <v>11985</v>
      </c>
      <c r="N33" s="123">
        <v>12200</v>
      </c>
    </row>
    <row r="34" spans="1:14" ht="20.25">
      <c r="A34" s="62"/>
      <c r="B34" s="25" t="s">
        <v>8</v>
      </c>
      <c r="C34" s="26">
        <v>18010600</v>
      </c>
      <c r="D34" s="54">
        <v>41800</v>
      </c>
      <c r="E34" s="54">
        <v>36218.400000000001</v>
      </c>
      <c r="F34" s="54">
        <v>34800</v>
      </c>
      <c r="G34" s="54">
        <v>42218.400000000001</v>
      </c>
      <c r="H34" s="29">
        <f t="shared" si="0"/>
        <v>-7418.4000000000015</v>
      </c>
      <c r="I34" s="54">
        <v>40300</v>
      </c>
      <c r="J34" s="82">
        <v>42300</v>
      </c>
      <c r="K34" s="97">
        <f t="shared" si="1"/>
        <v>100.19328065488034</v>
      </c>
      <c r="L34" s="114">
        <f t="shared" si="2"/>
        <v>81.599999999998545</v>
      </c>
      <c r="M34" s="123">
        <v>43000</v>
      </c>
      <c r="N34" s="123">
        <v>43500</v>
      </c>
    </row>
    <row r="35" spans="1:14" ht="20.25">
      <c r="A35" s="62"/>
      <c r="B35" s="25" t="s">
        <v>9</v>
      </c>
      <c r="C35" s="26">
        <v>18010700</v>
      </c>
      <c r="D35" s="54">
        <v>2500</v>
      </c>
      <c r="E35" s="54">
        <v>2264.6</v>
      </c>
      <c r="F35" s="54">
        <v>2700</v>
      </c>
      <c r="G35" s="54">
        <v>2500</v>
      </c>
      <c r="H35" s="29">
        <f t="shared" si="0"/>
        <v>200</v>
      </c>
      <c r="I35" s="54">
        <v>2600</v>
      </c>
      <c r="J35" s="82">
        <v>2600</v>
      </c>
      <c r="K35" s="97">
        <f t="shared" si="1"/>
        <v>104</v>
      </c>
      <c r="L35" s="114">
        <f t="shared" si="2"/>
        <v>100</v>
      </c>
      <c r="M35" s="123">
        <v>2650</v>
      </c>
      <c r="N35" s="123">
        <v>2700</v>
      </c>
    </row>
    <row r="36" spans="1:14" ht="20.25">
      <c r="A36" s="62"/>
      <c r="B36" s="25" t="s">
        <v>10</v>
      </c>
      <c r="C36" s="26">
        <v>18010900</v>
      </c>
      <c r="D36" s="54">
        <v>18600</v>
      </c>
      <c r="E36" s="54">
        <v>15449.4</v>
      </c>
      <c r="F36" s="54">
        <v>15300</v>
      </c>
      <c r="G36" s="54">
        <v>18600</v>
      </c>
      <c r="H36" s="29">
        <f t="shared" si="0"/>
        <v>-3300</v>
      </c>
      <c r="I36" s="54">
        <v>18750</v>
      </c>
      <c r="J36" s="82">
        <v>18750</v>
      </c>
      <c r="K36" s="97">
        <f t="shared" si="1"/>
        <v>100.80645161290323</v>
      </c>
      <c r="L36" s="114">
        <f t="shared" si="2"/>
        <v>150</v>
      </c>
      <c r="M36" s="123">
        <v>19200</v>
      </c>
      <c r="N36" s="123">
        <v>19500</v>
      </c>
    </row>
    <row r="37" spans="1:14" ht="20.25">
      <c r="A37" s="62"/>
      <c r="B37" s="25" t="s">
        <v>11</v>
      </c>
      <c r="C37" s="26">
        <v>18011000</v>
      </c>
      <c r="D37" s="54">
        <v>92</v>
      </c>
      <c r="E37" s="54">
        <v>122.5</v>
      </c>
      <c r="F37" s="54">
        <v>35</v>
      </c>
      <c r="G37" s="54">
        <v>122.5</v>
      </c>
      <c r="H37" s="29">
        <f t="shared" si="0"/>
        <v>-87.5</v>
      </c>
      <c r="I37" s="54">
        <v>75</v>
      </c>
      <c r="J37" s="82">
        <v>75</v>
      </c>
      <c r="K37" s="97">
        <f t="shared" si="1"/>
        <v>61.224489795918366</v>
      </c>
      <c r="L37" s="114">
        <f t="shared" si="2"/>
        <v>-47.5</v>
      </c>
      <c r="M37" s="123">
        <v>75</v>
      </c>
      <c r="N37" s="123">
        <v>100</v>
      </c>
    </row>
    <row r="38" spans="1:14" ht="20.25">
      <c r="A38" s="62"/>
      <c r="B38" s="25" t="s">
        <v>12</v>
      </c>
      <c r="C38" s="26">
        <v>18011100</v>
      </c>
      <c r="D38" s="54">
        <v>45</v>
      </c>
      <c r="E38" s="54">
        <v>72.400000000000006</v>
      </c>
      <c r="F38" s="54">
        <v>29</v>
      </c>
      <c r="G38" s="54">
        <v>72.400000000000006</v>
      </c>
      <c r="H38" s="15">
        <f t="shared" si="0"/>
        <v>-43.400000000000006</v>
      </c>
      <c r="I38" s="54">
        <v>50</v>
      </c>
      <c r="J38" s="82">
        <v>50</v>
      </c>
      <c r="K38" s="97">
        <f t="shared" si="1"/>
        <v>69.060773480662974</v>
      </c>
      <c r="L38" s="114">
        <f t="shared" si="2"/>
        <v>-22.400000000000006</v>
      </c>
      <c r="M38" s="123">
        <v>50</v>
      </c>
      <c r="N38" s="123">
        <v>50</v>
      </c>
    </row>
    <row r="39" spans="1:14" ht="20.25">
      <c r="A39" s="62">
        <v>7</v>
      </c>
      <c r="B39" s="16" t="s">
        <v>13</v>
      </c>
      <c r="C39" s="14">
        <v>18030000</v>
      </c>
      <c r="D39" s="55">
        <f t="shared" ref="D39:J39" si="7">D40+D41</f>
        <v>93</v>
      </c>
      <c r="E39" s="55">
        <f t="shared" si="7"/>
        <v>94.6</v>
      </c>
      <c r="F39" s="55">
        <f t="shared" si="7"/>
        <v>66.5</v>
      </c>
      <c r="G39" s="55">
        <f t="shared" si="7"/>
        <v>94.6</v>
      </c>
      <c r="H39" s="15">
        <f t="shared" si="0"/>
        <v>-28.099999999999994</v>
      </c>
      <c r="I39" s="55">
        <f t="shared" si="7"/>
        <v>100</v>
      </c>
      <c r="J39" s="84">
        <f t="shared" si="7"/>
        <v>100</v>
      </c>
      <c r="K39" s="97">
        <f t="shared" si="1"/>
        <v>105.70824524312896</v>
      </c>
      <c r="L39" s="114">
        <f t="shared" si="2"/>
        <v>5.4000000000000057</v>
      </c>
      <c r="M39" s="122">
        <f>M40+M41</f>
        <v>107</v>
      </c>
      <c r="N39" s="122">
        <f>N40+N41</f>
        <v>115</v>
      </c>
    </row>
    <row r="40" spans="1:14" ht="20.25">
      <c r="A40" s="62"/>
      <c r="B40" s="25" t="s">
        <v>14</v>
      </c>
      <c r="C40" s="26">
        <v>18030100</v>
      </c>
      <c r="D40" s="54">
        <v>13</v>
      </c>
      <c r="E40" s="54">
        <v>9.6</v>
      </c>
      <c r="F40" s="54">
        <v>11.5</v>
      </c>
      <c r="G40" s="54">
        <v>9.6</v>
      </c>
      <c r="H40" s="15">
        <f t="shared" si="0"/>
        <v>1.9000000000000004</v>
      </c>
      <c r="I40" s="54">
        <v>20</v>
      </c>
      <c r="J40" s="82">
        <v>20</v>
      </c>
      <c r="K40" s="97">
        <f t="shared" si="1"/>
        <v>208.33333333333334</v>
      </c>
      <c r="L40" s="114">
        <f t="shared" si="2"/>
        <v>10.4</v>
      </c>
      <c r="M40" s="123">
        <v>22</v>
      </c>
      <c r="N40" s="123">
        <v>25</v>
      </c>
    </row>
    <row r="41" spans="1:14" ht="20.25">
      <c r="A41" s="62"/>
      <c r="B41" s="25" t="s">
        <v>15</v>
      </c>
      <c r="C41" s="26">
        <v>18030200</v>
      </c>
      <c r="D41" s="54">
        <v>80</v>
      </c>
      <c r="E41" s="54">
        <v>85</v>
      </c>
      <c r="F41" s="54">
        <v>55</v>
      </c>
      <c r="G41" s="54">
        <v>85</v>
      </c>
      <c r="H41" s="15">
        <f t="shared" si="0"/>
        <v>-30</v>
      </c>
      <c r="I41" s="54">
        <v>80</v>
      </c>
      <c r="J41" s="82">
        <v>80</v>
      </c>
      <c r="K41" s="97">
        <f t="shared" si="1"/>
        <v>94.117647058823522</v>
      </c>
      <c r="L41" s="114">
        <f t="shared" si="2"/>
        <v>-5</v>
      </c>
      <c r="M41" s="123">
        <v>85</v>
      </c>
      <c r="N41" s="123">
        <v>90</v>
      </c>
    </row>
    <row r="42" spans="1:14" ht="34.5" customHeight="1">
      <c r="A42" s="62">
        <v>8</v>
      </c>
      <c r="B42" s="16" t="s">
        <v>16</v>
      </c>
      <c r="C42" s="14">
        <v>18050000</v>
      </c>
      <c r="D42" s="55">
        <f t="shared" ref="D42:J42" si="8">D43+D44+D45</f>
        <v>115381.4</v>
      </c>
      <c r="E42" s="55">
        <f t="shared" si="8"/>
        <v>99321.9</v>
      </c>
      <c r="F42" s="55">
        <f t="shared" si="8"/>
        <v>74700</v>
      </c>
      <c r="G42" s="55">
        <f t="shared" si="8"/>
        <v>115381.4</v>
      </c>
      <c r="H42" s="15">
        <f t="shared" si="0"/>
        <v>-40681.399999999994</v>
      </c>
      <c r="I42" s="55">
        <f t="shared" si="8"/>
        <v>110700</v>
      </c>
      <c r="J42" s="84">
        <f t="shared" si="8"/>
        <v>115700</v>
      </c>
      <c r="K42" s="97">
        <f t="shared" si="1"/>
        <v>100.27612769475842</v>
      </c>
      <c r="L42" s="114">
        <f t="shared" si="2"/>
        <v>318.60000000000582</v>
      </c>
      <c r="M42" s="122">
        <f>M43+M44+M45</f>
        <v>121200</v>
      </c>
      <c r="N42" s="122">
        <f>N43+N44+N45</f>
        <v>126800</v>
      </c>
    </row>
    <row r="43" spans="1:14" ht="20.25">
      <c r="A43" s="62"/>
      <c r="B43" s="25" t="s">
        <v>17</v>
      </c>
      <c r="C43" s="26">
        <v>18050300</v>
      </c>
      <c r="D43" s="54">
        <v>8200</v>
      </c>
      <c r="E43" s="54">
        <v>6925.7</v>
      </c>
      <c r="F43" s="54">
        <v>7500</v>
      </c>
      <c r="G43" s="54">
        <v>8200</v>
      </c>
      <c r="H43" s="29">
        <f t="shared" si="0"/>
        <v>-700</v>
      </c>
      <c r="I43" s="54">
        <v>8400</v>
      </c>
      <c r="J43" s="82">
        <v>8400</v>
      </c>
      <c r="K43" s="97">
        <f t="shared" si="1"/>
        <v>102.4390243902439</v>
      </c>
      <c r="L43" s="114">
        <f t="shared" si="2"/>
        <v>200</v>
      </c>
      <c r="M43" s="123">
        <v>8800</v>
      </c>
      <c r="N43" s="123">
        <v>9300</v>
      </c>
    </row>
    <row r="44" spans="1:14" ht="20.25">
      <c r="A44" s="62"/>
      <c r="B44" s="25" t="s">
        <v>18</v>
      </c>
      <c r="C44" s="26">
        <v>18050400</v>
      </c>
      <c r="D44" s="54">
        <v>95181.4</v>
      </c>
      <c r="E44" s="54">
        <v>81031.8</v>
      </c>
      <c r="F44" s="54">
        <v>55200</v>
      </c>
      <c r="G44" s="54">
        <v>95181.4</v>
      </c>
      <c r="H44" s="15">
        <f t="shared" si="0"/>
        <v>-39981.399999999994</v>
      </c>
      <c r="I44" s="54">
        <v>90000</v>
      </c>
      <c r="J44" s="82">
        <v>95000</v>
      </c>
      <c r="K44" s="97">
        <f t="shared" si="1"/>
        <v>99.809416545669635</v>
      </c>
      <c r="L44" s="114">
        <f t="shared" si="2"/>
        <v>-181.39999999999418</v>
      </c>
      <c r="M44" s="123">
        <v>99700</v>
      </c>
      <c r="N44" s="123">
        <v>104500</v>
      </c>
    </row>
    <row r="45" spans="1:14" ht="20.25">
      <c r="A45" s="62"/>
      <c r="B45" s="25" t="s">
        <v>19</v>
      </c>
      <c r="C45" s="26">
        <v>18050500</v>
      </c>
      <c r="D45" s="54">
        <v>12000</v>
      </c>
      <c r="E45" s="54">
        <v>11364.4</v>
      </c>
      <c r="F45" s="54">
        <v>12000</v>
      </c>
      <c r="G45" s="54">
        <v>12000</v>
      </c>
      <c r="H45" s="15">
        <f t="shared" si="0"/>
        <v>0</v>
      </c>
      <c r="I45" s="54">
        <v>12300</v>
      </c>
      <c r="J45" s="82">
        <v>12300</v>
      </c>
      <c r="K45" s="97">
        <f t="shared" si="1"/>
        <v>102.49999999999999</v>
      </c>
      <c r="L45" s="114">
        <f t="shared" si="2"/>
        <v>300</v>
      </c>
      <c r="M45" s="123">
        <v>12700</v>
      </c>
      <c r="N45" s="123">
        <v>13000</v>
      </c>
    </row>
    <row r="46" spans="1:14" ht="40.5">
      <c r="A46" s="64">
        <v>9</v>
      </c>
      <c r="B46" s="16" t="s">
        <v>20</v>
      </c>
      <c r="C46" s="14" t="s">
        <v>125</v>
      </c>
      <c r="D46" s="55">
        <v>100</v>
      </c>
      <c r="E46" s="55">
        <v>132.9</v>
      </c>
      <c r="F46" s="55">
        <v>22.5</v>
      </c>
      <c r="G46" s="55">
        <v>133.19999999999999</v>
      </c>
      <c r="H46" s="15">
        <f t="shared" si="0"/>
        <v>-110.69999999999999</v>
      </c>
      <c r="I46" s="55">
        <v>80</v>
      </c>
      <c r="J46" s="84">
        <v>80</v>
      </c>
      <c r="K46" s="97">
        <f t="shared" si="1"/>
        <v>60.06006006006006</v>
      </c>
      <c r="L46" s="114">
        <f t="shared" si="2"/>
        <v>-53.199999999999989</v>
      </c>
      <c r="M46" s="122">
        <v>85</v>
      </c>
      <c r="N46" s="122">
        <v>90</v>
      </c>
    </row>
    <row r="47" spans="1:14" ht="27.75" customHeight="1">
      <c r="A47" s="64">
        <v>10</v>
      </c>
      <c r="B47" s="16" t="s">
        <v>39</v>
      </c>
      <c r="C47" s="14" t="s">
        <v>127</v>
      </c>
      <c r="D47" s="56"/>
      <c r="E47" s="56"/>
      <c r="F47" s="56"/>
      <c r="G47" s="56"/>
      <c r="H47" s="15">
        <f t="shared" si="0"/>
        <v>0</v>
      </c>
      <c r="I47" s="55"/>
      <c r="J47" s="84"/>
      <c r="K47" s="97"/>
      <c r="L47" s="114">
        <f t="shared" si="2"/>
        <v>0</v>
      </c>
      <c r="M47" s="122">
        <v>200</v>
      </c>
      <c r="N47" s="122">
        <v>200</v>
      </c>
    </row>
    <row r="48" spans="1:14" ht="20.25">
      <c r="A48" s="64">
        <v>11</v>
      </c>
      <c r="B48" s="13" t="s">
        <v>74</v>
      </c>
      <c r="C48" s="14">
        <v>21081100</v>
      </c>
      <c r="D48" s="55">
        <v>40.200000000000003</v>
      </c>
      <c r="E48" s="55">
        <v>61.1</v>
      </c>
      <c r="F48" s="55"/>
      <c r="G48" s="55">
        <v>553.29999999999995</v>
      </c>
      <c r="H48" s="15">
        <f t="shared" si="0"/>
        <v>-553.29999999999995</v>
      </c>
      <c r="I48" s="55"/>
      <c r="J48" s="84">
        <v>10</v>
      </c>
      <c r="K48" s="97">
        <f t="shared" si="1"/>
        <v>1.8073377914332192</v>
      </c>
      <c r="L48" s="114">
        <f t="shared" si="2"/>
        <v>-543.29999999999995</v>
      </c>
      <c r="M48" s="122">
        <v>10</v>
      </c>
      <c r="N48" s="122">
        <v>10</v>
      </c>
    </row>
    <row r="49" spans="1:14" ht="60.75">
      <c r="A49" s="64">
        <v>12</v>
      </c>
      <c r="B49" s="13" t="s">
        <v>75</v>
      </c>
      <c r="C49" s="14">
        <v>21081500</v>
      </c>
      <c r="D49" s="55">
        <v>63</v>
      </c>
      <c r="E49" s="55">
        <v>63.7</v>
      </c>
      <c r="F49" s="55"/>
      <c r="G49" s="55">
        <v>63.7</v>
      </c>
      <c r="H49" s="15">
        <f t="shared" si="0"/>
        <v>-63.7</v>
      </c>
      <c r="I49" s="55"/>
      <c r="J49" s="84"/>
      <c r="K49" s="97">
        <f t="shared" si="1"/>
        <v>0</v>
      </c>
      <c r="L49" s="114">
        <f t="shared" si="2"/>
        <v>-63.7</v>
      </c>
      <c r="M49" s="123">
        <f t="shared" si="5"/>
        <v>0</v>
      </c>
      <c r="N49" s="123">
        <f t="shared" si="3"/>
        <v>0</v>
      </c>
    </row>
    <row r="50" spans="1:14" ht="20.25">
      <c r="A50" s="64">
        <v>13</v>
      </c>
      <c r="B50" s="13" t="s">
        <v>76</v>
      </c>
      <c r="C50" s="14">
        <v>21081700</v>
      </c>
      <c r="D50" s="55"/>
      <c r="E50" s="57">
        <v>0.03</v>
      </c>
      <c r="F50" s="55"/>
      <c r="G50" s="57">
        <v>0.03</v>
      </c>
      <c r="H50" s="15">
        <f t="shared" si="0"/>
        <v>-0.03</v>
      </c>
      <c r="I50" s="55"/>
      <c r="J50" s="84"/>
      <c r="K50" s="97">
        <f t="shared" si="1"/>
        <v>0</v>
      </c>
      <c r="L50" s="114">
        <f t="shared" si="2"/>
        <v>-0.03</v>
      </c>
      <c r="M50" s="123">
        <f t="shared" si="5"/>
        <v>0</v>
      </c>
      <c r="N50" s="123">
        <f t="shared" si="3"/>
        <v>0</v>
      </c>
    </row>
    <row r="51" spans="1:14" ht="40.5">
      <c r="A51" s="64"/>
      <c r="B51" s="13" t="s">
        <v>115</v>
      </c>
      <c r="C51" s="14" t="s">
        <v>120</v>
      </c>
      <c r="D51" s="55"/>
      <c r="E51" s="55">
        <v>0.1</v>
      </c>
      <c r="F51" s="55"/>
      <c r="G51" s="55">
        <v>0.1</v>
      </c>
      <c r="H51" s="15">
        <f t="shared" si="0"/>
        <v>-0.1</v>
      </c>
      <c r="I51" s="55"/>
      <c r="J51" s="84"/>
      <c r="K51" s="97">
        <f t="shared" si="1"/>
        <v>0</v>
      </c>
      <c r="L51" s="114">
        <f t="shared" si="2"/>
        <v>-0.1</v>
      </c>
      <c r="M51" s="123"/>
      <c r="N51" s="123"/>
    </row>
    <row r="52" spans="1:14" ht="40.5">
      <c r="A52" s="64">
        <v>14</v>
      </c>
      <c r="B52" s="16" t="s">
        <v>21</v>
      </c>
      <c r="C52" s="14">
        <v>22010300</v>
      </c>
      <c r="D52" s="55">
        <v>192</v>
      </c>
      <c r="E52" s="55">
        <v>175.4</v>
      </c>
      <c r="F52" s="55"/>
      <c r="G52" s="55">
        <v>195.4</v>
      </c>
      <c r="H52" s="15">
        <f t="shared" si="0"/>
        <v>-195.4</v>
      </c>
      <c r="I52" s="55"/>
      <c r="J52" s="84">
        <v>180</v>
      </c>
      <c r="K52" s="97">
        <f t="shared" si="1"/>
        <v>92.118730808597746</v>
      </c>
      <c r="L52" s="114">
        <f t="shared" si="2"/>
        <v>-15.400000000000006</v>
      </c>
      <c r="M52" s="122">
        <v>190</v>
      </c>
      <c r="N52" s="122">
        <v>200</v>
      </c>
    </row>
    <row r="53" spans="1:14" ht="20.25">
      <c r="A53" s="64">
        <v>15</v>
      </c>
      <c r="B53" s="16" t="s">
        <v>22</v>
      </c>
      <c r="C53" s="14">
        <v>22012500</v>
      </c>
      <c r="D53" s="55">
        <v>7300</v>
      </c>
      <c r="E53" s="55">
        <v>6060.1</v>
      </c>
      <c r="F53" s="55"/>
      <c r="G53" s="55">
        <v>7300</v>
      </c>
      <c r="H53" s="15">
        <f t="shared" si="0"/>
        <v>-7300</v>
      </c>
      <c r="I53" s="55"/>
      <c r="J53" s="84">
        <v>7300</v>
      </c>
      <c r="K53" s="97">
        <f t="shared" si="1"/>
        <v>100</v>
      </c>
      <c r="L53" s="114">
        <f t="shared" si="2"/>
        <v>0</v>
      </c>
      <c r="M53" s="122">
        <v>7400</v>
      </c>
      <c r="N53" s="122">
        <v>7500</v>
      </c>
    </row>
    <row r="54" spans="1:14" ht="40.5">
      <c r="A54" s="64">
        <v>16</v>
      </c>
      <c r="B54" s="16" t="s">
        <v>23</v>
      </c>
      <c r="C54" s="14">
        <v>22012600</v>
      </c>
      <c r="D54" s="55">
        <v>1001</v>
      </c>
      <c r="E54" s="55">
        <v>913.6</v>
      </c>
      <c r="F54" s="55"/>
      <c r="G54" s="55">
        <v>1001</v>
      </c>
      <c r="H54" s="15">
        <f t="shared" si="0"/>
        <v>-1001</v>
      </c>
      <c r="I54" s="55"/>
      <c r="J54" s="84">
        <v>1000</v>
      </c>
      <c r="K54" s="97">
        <f t="shared" si="1"/>
        <v>99.900099900099903</v>
      </c>
      <c r="L54" s="114">
        <f t="shared" si="2"/>
        <v>-1</v>
      </c>
      <c r="M54" s="122">
        <v>1100</v>
      </c>
      <c r="N54" s="122">
        <v>1200</v>
      </c>
    </row>
    <row r="55" spans="1:14" ht="43.5" customHeight="1">
      <c r="A55" s="64">
        <v>17</v>
      </c>
      <c r="B55" s="17" t="s">
        <v>77</v>
      </c>
      <c r="C55" s="18">
        <v>22012900</v>
      </c>
      <c r="D55" s="58">
        <v>15</v>
      </c>
      <c r="E55" s="58">
        <v>15.3</v>
      </c>
      <c r="F55" s="58"/>
      <c r="G55" s="58">
        <v>15.3</v>
      </c>
      <c r="H55" s="15">
        <f t="shared" si="0"/>
        <v>-15.3</v>
      </c>
      <c r="I55" s="58"/>
      <c r="J55" s="85"/>
      <c r="K55" s="97">
        <f t="shared" si="1"/>
        <v>0</v>
      </c>
      <c r="L55" s="114">
        <f t="shared" si="2"/>
        <v>-15.3</v>
      </c>
      <c r="M55" s="123">
        <f t="shared" si="5"/>
        <v>0</v>
      </c>
      <c r="N55" s="123">
        <f t="shared" si="3"/>
        <v>0</v>
      </c>
    </row>
    <row r="56" spans="1:14" ht="20.25" hidden="1">
      <c r="A56" s="62">
        <v>16</v>
      </c>
      <c r="B56" s="13" t="s">
        <v>24</v>
      </c>
      <c r="C56" s="14"/>
      <c r="D56" s="55"/>
      <c r="E56" s="55"/>
      <c r="F56" s="55"/>
      <c r="G56" s="55"/>
      <c r="H56" s="15">
        <f t="shared" si="0"/>
        <v>0</v>
      </c>
      <c r="I56" s="55"/>
      <c r="J56" s="84"/>
      <c r="K56" s="97" t="e">
        <f t="shared" si="1"/>
        <v>#DIV/0!</v>
      </c>
      <c r="L56" s="114">
        <f t="shared" si="2"/>
        <v>0</v>
      </c>
      <c r="M56" s="123">
        <f t="shared" si="5"/>
        <v>0</v>
      </c>
      <c r="N56" s="123">
        <f t="shared" si="3"/>
        <v>0</v>
      </c>
    </row>
    <row r="57" spans="1:14" ht="40.5">
      <c r="A57" s="62">
        <v>18</v>
      </c>
      <c r="B57" s="13" t="s">
        <v>27</v>
      </c>
      <c r="C57" s="14">
        <v>22080400</v>
      </c>
      <c r="D57" s="55">
        <v>800</v>
      </c>
      <c r="E57" s="55">
        <v>660</v>
      </c>
      <c r="F57" s="55"/>
      <c r="G57" s="55">
        <v>800</v>
      </c>
      <c r="H57" s="15">
        <f t="shared" si="0"/>
        <v>-800</v>
      </c>
      <c r="I57" s="55"/>
      <c r="J57" s="84">
        <v>850</v>
      </c>
      <c r="K57" s="97">
        <f t="shared" si="1"/>
        <v>106.25</v>
      </c>
      <c r="L57" s="114">
        <f t="shared" si="2"/>
        <v>50</v>
      </c>
      <c r="M57" s="122">
        <v>900</v>
      </c>
      <c r="N57" s="122">
        <v>950</v>
      </c>
    </row>
    <row r="58" spans="1:14" ht="24" customHeight="1">
      <c r="A58" s="62">
        <v>19</v>
      </c>
      <c r="B58" s="13" t="s">
        <v>25</v>
      </c>
      <c r="C58" s="14">
        <v>22090000</v>
      </c>
      <c r="D58" s="55">
        <f>SUM(D59:D61)</f>
        <v>360</v>
      </c>
      <c r="E58" s="55">
        <f>SUM(E59:E61)</f>
        <v>312.7</v>
      </c>
      <c r="F58" s="55">
        <f t="shared" ref="F58:G58" si="9">SUM(F59:F61)</f>
        <v>0</v>
      </c>
      <c r="G58" s="55">
        <f t="shared" si="9"/>
        <v>360</v>
      </c>
      <c r="H58" s="15">
        <f t="shared" si="0"/>
        <v>-360</v>
      </c>
      <c r="I58" s="55"/>
      <c r="J58" s="84">
        <f>J59+J61</f>
        <v>370</v>
      </c>
      <c r="K58" s="97">
        <f t="shared" si="1"/>
        <v>102.77777777777777</v>
      </c>
      <c r="L58" s="114">
        <f t="shared" si="2"/>
        <v>10</v>
      </c>
      <c r="M58" s="122">
        <f>M59+M61</f>
        <v>370</v>
      </c>
      <c r="N58" s="122">
        <f>N59+N61</f>
        <v>370</v>
      </c>
    </row>
    <row r="59" spans="1:14" ht="60.75">
      <c r="A59" s="62"/>
      <c r="B59" s="28" t="s">
        <v>78</v>
      </c>
      <c r="C59" s="26" t="s">
        <v>62</v>
      </c>
      <c r="D59" s="29">
        <v>345</v>
      </c>
      <c r="E59" s="29">
        <v>297.7</v>
      </c>
      <c r="F59" s="29"/>
      <c r="G59" s="29">
        <v>345</v>
      </c>
      <c r="H59" s="29">
        <f t="shared" si="0"/>
        <v>-345</v>
      </c>
      <c r="I59" s="29"/>
      <c r="J59" s="86">
        <v>350</v>
      </c>
      <c r="K59" s="97">
        <f t="shared" si="1"/>
        <v>101.44927536231884</v>
      </c>
      <c r="L59" s="114">
        <f t="shared" si="2"/>
        <v>5</v>
      </c>
      <c r="M59" s="123">
        <v>350</v>
      </c>
      <c r="N59" s="123">
        <v>350</v>
      </c>
    </row>
    <row r="60" spans="1:14" ht="20.25" hidden="1">
      <c r="A60" s="62"/>
      <c r="B60" s="30" t="s">
        <v>26</v>
      </c>
      <c r="C60" s="31"/>
      <c r="D60" s="29">
        <v>0</v>
      </c>
      <c r="E60" s="29"/>
      <c r="F60" s="29"/>
      <c r="G60" s="29"/>
      <c r="H60" s="29">
        <f t="shared" si="0"/>
        <v>0</v>
      </c>
      <c r="I60" s="29"/>
      <c r="J60" s="86"/>
      <c r="K60" s="97" t="e">
        <f t="shared" si="1"/>
        <v>#DIV/0!</v>
      </c>
      <c r="L60" s="114">
        <f t="shared" si="2"/>
        <v>0</v>
      </c>
      <c r="M60" s="123">
        <f t="shared" si="5"/>
        <v>0</v>
      </c>
      <c r="N60" s="123">
        <f t="shared" si="3"/>
        <v>0</v>
      </c>
    </row>
    <row r="61" spans="1:14" ht="40.5">
      <c r="A61" s="62"/>
      <c r="B61" s="32" t="s">
        <v>79</v>
      </c>
      <c r="C61" s="33" t="s">
        <v>63</v>
      </c>
      <c r="D61" s="29">
        <v>15</v>
      </c>
      <c r="E61" s="29">
        <v>15</v>
      </c>
      <c r="F61" s="29"/>
      <c r="G61" s="29">
        <v>15</v>
      </c>
      <c r="H61" s="29">
        <f t="shared" si="0"/>
        <v>-15</v>
      </c>
      <c r="I61" s="29"/>
      <c r="J61" s="86">
        <v>20</v>
      </c>
      <c r="K61" s="97">
        <f t="shared" si="1"/>
        <v>133.33333333333331</v>
      </c>
      <c r="L61" s="114">
        <f t="shared" si="2"/>
        <v>5</v>
      </c>
      <c r="M61" s="123">
        <v>20</v>
      </c>
      <c r="N61" s="123">
        <v>20</v>
      </c>
    </row>
    <row r="62" spans="1:14" ht="20.25">
      <c r="A62" s="62">
        <v>20</v>
      </c>
      <c r="B62" s="34" t="s">
        <v>80</v>
      </c>
      <c r="C62" s="35">
        <v>22130000</v>
      </c>
      <c r="D62" s="15">
        <v>12</v>
      </c>
      <c r="E62" s="15">
        <v>25.8</v>
      </c>
      <c r="F62" s="15"/>
      <c r="G62" s="15">
        <v>25.8</v>
      </c>
      <c r="H62" s="15">
        <f t="shared" si="0"/>
        <v>-25.8</v>
      </c>
      <c r="I62" s="15"/>
      <c r="J62" s="81">
        <v>10</v>
      </c>
      <c r="K62" s="97">
        <f t="shared" si="1"/>
        <v>38.759689922480618</v>
      </c>
      <c r="L62" s="114">
        <f t="shared" si="2"/>
        <v>-15.8</v>
      </c>
      <c r="M62" s="122">
        <v>10</v>
      </c>
      <c r="N62" s="122">
        <v>10</v>
      </c>
    </row>
    <row r="63" spans="1:14" ht="20.25">
      <c r="A63" s="62">
        <v>21</v>
      </c>
      <c r="B63" s="13" t="s">
        <v>122</v>
      </c>
      <c r="C63" s="14">
        <v>24060300</v>
      </c>
      <c r="D63" s="55">
        <v>1092</v>
      </c>
      <c r="E63" s="55">
        <v>1129.9000000000001</v>
      </c>
      <c r="F63" s="55"/>
      <c r="G63" s="55">
        <v>1135.0999999999999</v>
      </c>
      <c r="H63" s="15">
        <f t="shared" si="0"/>
        <v>-1135.0999999999999</v>
      </c>
      <c r="I63" s="55"/>
      <c r="J63" s="84">
        <v>20</v>
      </c>
      <c r="K63" s="97">
        <f t="shared" si="1"/>
        <v>1.7619592987401993</v>
      </c>
      <c r="L63" s="114">
        <f t="shared" si="2"/>
        <v>-1115.0999999999999</v>
      </c>
      <c r="M63" s="122">
        <v>20</v>
      </c>
      <c r="N63" s="122">
        <v>20</v>
      </c>
    </row>
    <row r="64" spans="1:14" ht="40.5">
      <c r="A64" s="62">
        <v>22</v>
      </c>
      <c r="B64" s="13" t="s">
        <v>81</v>
      </c>
      <c r="C64" s="14">
        <v>24062200</v>
      </c>
      <c r="D64" s="55">
        <v>1239</v>
      </c>
      <c r="E64" s="55">
        <v>1322.6</v>
      </c>
      <c r="F64" s="55"/>
      <c r="G64" s="55">
        <v>1338.9</v>
      </c>
      <c r="H64" s="15">
        <f t="shared" si="0"/>
        <v>-1338.9</v>
      </c>
      <c r="I64" s="55"/>
      <c r="J64" s="84"/>
      <c r="K64" s="97">
        <f t="shared" si="1"/>
        <v>0</v>
      </c>
      <c r="L64" s="114">
        <f t="shared" si="2"/>
        <v>-1338.9</v>
      </c>
      <c r="M64" s="123">
        <f t="shared" si="5"/>
        <v>0</v>
      </c>
      <c r="N64" s="123">
        <f t="shared" si="3"/>
        <v>0</v>
      </c>
    </row>
    <row r="65" spans="1:14" ht="24.75" customHeight="1" thickBot="1">
      <c r="A65" s="74">
        <v>23</v>
      </c>
      <c r="B65" s="75" t="s">
        <v>28</v>
      </c>
      <c r="C65" s="76" t="s">
        <v>116</v>
      </c>
      <c r="D65" s="61">
        <v>0</v>
      </c>
      <c r="E65" s="61">
        <v>4</v>
      </c>
      <c r="F65" s="61"/>
      <c r="G65" s="61">
        <v>4</v>
      </c>
      <c r="H65" s="70">
        <f t="shared" si="0"/>
        <v>-4</v>
      </c>
      <c r="I65" s="61">
        <v>0</v>
      </c>
      <c r="J65" s="87"/>
      <c r="K65" s="98">
        <f t="shared" si="1"/>
        <v>0</v>
      </c>
      <c r="L65" s="116">
        <f t="shared" si="2"/>
        <v>-4</v>
      </c>
      <c r="M65" s="123">
        <f t="shared" si="5"/>
        <v>0</v>
      </c>
      <c r="N65" s="123"/>
    </row>
    <row r="66" spans="1:14" s="136" customFormat="1" ht="30.75" customHeight="1" thickBot="1">
      <c r="A66" s="128"/>
      <c r="B66" s="129" t="s">
        <v>29</v>
      </c>
      <c r="C66" s="130"/>
      <c r="D66" s="131">
        <f>D7+D13+D14+D19+D23+D28+D39+D42+D46+D48+D49+D52+D53+D54+D55+D56+D57+D58+D63+D64+D65+D47+D50+D17+D62</f>
        <v>595985.6</v>
      </c>
      <c r="E66" s="131">
        <f>E7+E13+E14+E19+E23+E28+E39+E42+E46+E48+E49+E50+E51+E52+E53+E54+E55+E57+E58+E62+E63+E64+E65</f>
        <v>508967.32999999996</v>
      </c>
      <c r="F66" s="131">
        <f t="shared" ref="F66:G66" si="10">F7+F13+F14+F19+F23+F28+F39+F42+F46+F48+F49+F50+F51+F52+F53+F54+F55+F57+F58+F62+F63+F64+F65</f>
        <v>439898.13</v>
      </c>
      <c r="G66" s="131">
        <f t="shared" si="10"/>
        <v>615194.23</v>
      </c>
      <c r="H66" s="132">
        <f t="shared" si="0"/>
        <v>-175296.09999999998</v>
      </c>
      <c r="I66" s="131">
        <f>I7+I13+I14+I19+I23+I28+I39+I42+I46</f>
        <v>536240</v>
      </c>
      <c r="J66" s="131">
        <f>J7+J13+J14+J19+J23+J28+J39+J42+J46+J48+J49+J52+J53+J54+J55+J56+J57+J58+J63+J64+J65+J47+J50+J17+J62</f>
        <v>616065</v>
      </c>
      <c r="K66" s="133">
        <f t="shared" si="1"/>
        <v>100.14154391532573</v>
      </c>
      <c r="L66" s="134">
        <f t="shared" si="2"/>
        <v>870.77000000001863</v>
      </c>
      <c r="M66" s="135">
        <f>M7+M13+M14+M19+M23+M28+M39+M42+M46+M48+M52+M53+M54+M57+M58+M62+M63+M47</f>
        <v>642127</v>
      </c>
      <c r="N66" s="135">
        <f>N7+N13+N14+N19+N23+N28+N39+N42+N46+N48+N52+N53+N54+N57+N58+N62+N63+N47</f>
        <v>668335</v>
      </c>
    </row>
    <row r="67" spans="1:14" ht="20.25">
      <c r="A67" s="175"/>
      <c r="B67" s="175"/>
      <c r="C67" s="77"/>
      <c r="D67" s="78"/>
      <c r="E67" s="79"/>
      <c r="F67" s="78"/>
      <c r="G67" s="78"/>
      <c r="H67" s="73">
        <f t="shared" si="0"/>
        <v>0</v>
      </c>
      <c r="I67" s="80"/>
      <c r="J67" s="88"/>
      <c r="K67" s="99"/>
      <c r="L67" s="117">
        <f t="shared" si="2"/>
        <v>0</v>
      </c>
      <c r="M67" s="123">
        <f t="shared" si="5"/>
        <v>0</v>
      </c>
      <c r="N67" s="123"/>
    </row>
    <row r="68" spans="1:14" ht="20.25">
      <c r="A68" s="65">
        <v>1</v>
      </c>
      <c r="B68" s="37" t="s">
        <v>30</v>
      </c>
      <c r="C68" s="36">
        <v>19010000</v>
      </c>
      <c r="D68" s="43">
        <f t="shared" ref="D68:J68" si="11">SUM(D69:D71)</f>
        <v>351.6</v>
      </c>
      <c r="E68" s="43">
        <f t="shared" si="11"/>
        <v>337.8</v>
      </c>
      <c r="F68" s="43">
        <f t="shared" si="11"/>
        <v>320</v>
      </c>
      <c r="G68" s="43">
        <f t="shared" si="11"/>
        <v>339</v>
      </c>
      <c r="H68" s="15">
        <f t="shared" si="0"/>
        <v>-19</v>
      </c>
      <c r="I68" s="43">
        <f t="shared" si="11"/>
        <v>298</v>
      </c>
      <c r="J68" s="89">
        <f t="shared" si="11"/>
        <v>298</v>
      </c>
      <c r="K68" s="97">
        <f t="shared" si="1"/>
        <v>87.905604719764014</v>
      </c>
      <c r="L68" s="114">
        <f t="shared" si="2"/>
        <v>-41</v>
      </c>
      <c r="M68" s="122">
        <f>M69+M70+M71</f>
        <v>308</v>
      </c>
      <c r="N68" s="122">
        <f>N69+N70+N71</f>
        <v>308</v>
      </c>
    </row>
    <row r="69" spans="1:14" ht="40.5">
      <c r="A69" s="65"/>
      <c r="B69" s="38" t="s">
        <v>82</v>
      </c>
      <c r="C69" s="39">
        <v>19010100</v>
      </c>
      <c r="D69" s="40">
        <v>205</v>
      </c>
      <c r="E69" s="40">
        <v>141.80000000000001</v>
      </c>
      <c r="F69" s="40">
        <v>190</v>
      </c>
      <c r="G69" s="40">
        <v>142.80000000000001</v>
      </c>
      <c r="H69" s="15">
        <f t="shared" si="0"/>
        <v>47.199999999999989</v>
      </c>
      <c r="I69" s="40">
        <v>150</v>
      </c>
      <c r="J69" s="90">
        <v>150</v>
      </c>
      <c r="K69" s="97">
        <f t="shared" si="1"/>
        <v>105.04201680672267</v>
      </c>
      <c r="L69" s="114">
        <f t="shared" si="2"/>
        <v>7.1999999999999886</v>
      </c>
      <c r="M69" s="123">
        <v>160</v>
      </c>
      <c r="N69" s="123">
        <v>160</v>
      </c>
    </row>
    <row r="70" spans="1:14" ht="40.5">
      <c r="A70" s="65"/>
      <c r="B70" s="38" t="s">
        <v>83</v>
      </c>
      <c r="C70" s="39">
        <v>19010200</v>
      </c>
      <c r="D70" s="40">
        <v>63.6</v>
      </c>
      <c r="E70" s="40">
        <v>81.599999999999994</v>
      </c>
      <c r="F70" s="40">
        <v>55</v>
      </c>
      <c r="G70" s="40">
        <v>81.599999999999994</v>
      </c>
      <c r="H70" s="15">
        <f t="shared" si="0"/>
        <v>-26.599999999999994</v>
      </c>
      <c r="I70" s="40">
        <v>65</v>
      </c>
      <c r="J70" s="90">
        <v>65</v>
      </c>
      <c r="K70" s="97">
        <f t="shared" si="1"/>
        <v>79.656862745098039</v>
      </c>
      <c r="L70" s="114">
        <f t="shared" si="2"/>
        <v>-16.599999999999994</v>
      </c>
      <c r="M70" s="123">
        <v>65</v>
      </c>
      <c r="N70" s="123">
        <v>65</v>
      </c>
    </row>
    <row r="71" spans="1:14" ht="60.75">
      <c r="A71" s="65"/>
      <c r="B71" s="38" t="s">
        <v>84</v>
      </c>
      <c r="C71" s="39">
        <v>19010300</v>
      </c>
      <c r="D71" s="40">
        <v>83</v>
      </c>
      <c r="E71" s="40">
        <v>114.4</v>
      </c>
      <c r="F71" s="40">
        <v>75</v>
      </c>
      <c r="G71" s="40">
        <v>114.6</v>
      </c>
      <c r="H71" s="15">
        <f t="shared" si="0"/>
        <v>-39.599999999999994</v>
      </c>
      <c r="I71" s="40">
        <v>83</v>
      </c>
      <c r="J71" s="90">
        <v>83</v>
      </c>
      <c r="K71" s="97">
        <f t="shared" si="1"/>
        <v>72.425828970331594</v>
      </c>
      <c r="L71" s="114">
        <f t="shared" si="2"/>
        <v>-31.599999999999994</v>
      </c>
      <c r="M71" s="123">
        <v>83</v>
      </c>
      <c r="N71" s="123">
        <v>83</v>
      </c>
    </row>
    <row r="72" spans="1:14" ht="43.5" customHeight="1">
      <c r="A72" s="65">
        <v>2</v>
      </c>
      <c r="B72" s="41" t="s">
        <v>51</v>
      </c>
      <c r="C72" s="42">
        <v>21110000</v>
      </c>
      <c r="D72" s="40"/>
      <c r="E72" s="43"/>
      <c r="F72" s="40"/>
      <c r="G72" s="43"/>
      <c r="H72" s="15">
        <f t="shared" si="0"/>
        <v>0</v>
      </c>
      <c r="I72" s="40"/>
      <c r="J72" s="90"/>
      <c r="K72" s="97"/>
      <c r="L72" s="114">
        <f t="shared" si="2"/>
        <v>0</v>
      </c>
      <c r="M72" s="123">
        <f t="shared" si="5"/>
        <v>0</v>
      </c>
      <c r="N72" s="123">
        <f t="shared" ref="N72:N83" si="12">M72*105.8/100</f>
        <v>0</v>
      </c>
    </row>
    <row r="73" spans="1:14" ht="40.5">
      <c r="A73" s="65">
        <v>3</v>
      </c>
      <c r="B73" s="44" t="s">
        <v>31</v>
      </c>
      <c r="C73" s="45">
        <v>24062100</v>
      </c>
      <c r="D73" s="43"/>
      <c r="E73" s="43">
        <v>541.20000000000005</v>
      </c>
      <c r="F73" s="43"/>
      <c r="G73" s="43">
        <v>558.6</v>
      </c>
      <c r="H73" s="15">
        <f t="shared" ref="H73:H96" si="13">F73-G73</f>
        <v>-558.6</v>
      </c>
      <c r="I73" s="43"/>
      <c r="J73" s="89"/>
      <c r="K73" s="97">
        <f t="shared" ref="K73:K96" si="14">J73/G73*100</f>
        <v>0</v>
      </c>
      <c r="L73" s="114">
        <f t="shared" ref="L73:L96" si="15">J73-G73</f>
        <v>-558.6</v>
      </c>
      <c r="M73" s="123">
        <f t="shared" ref="M73:M89" si="16">J73*107/100</f>
        <v>0</v>
      </c>
      <c r="N73" s="123">
        <f t="shared" si="12"/>
        <v>0</v>
      </c>
    </row>
    <row r="74" spans="1:14" ht="27.75" customHeight="1">
      <c r="A74" s="65">
        <v>4</v>
      </c>
      <c r="B74" s="23" t="s">
        <v>52</v>
      </c>
      <c r="C74" s="24">
        <v>24110000</v>
      </c>
      <c r="D74" s="43"/>
      <c r="E74" s="43">
        <v>0.1</v>
      </c>
      <c r="F74" s="43"/>
      <c r="G74" s="43">
        <v>0.1</v>
      </c>
      <c r="H74" s="15">
        <f t="shared" si="13"/>
        <v>-0.1</v>
      </c>
      <c r="I74" s="43"/>
      <c r="J74" s="89"/>
      <c r="K74" s="97">
        <f t="shared" si="14"/>
        <v>0</v>
      </c>
      <c r="L74" s="114">
        <f t="shared" si="15"/>
        <v>-0.1</v>
      </c>
      <c r="M74" s="123">
        <f t="shared" si="16"/>
        <v>0</v>
      </c>
      <c r="N74" s="123">
        <f t="shared" si="12"/>
        <v>0</v>
      </c>
    </row>
    <row r="75" spans="1:14" ht="28.5" customHeight="1">
      <c r="A75" s="65">
        <v>5</v>
      </c>
      <c r="B75" s="41" t="s">
        <v>32</v>
      </c>
      <c r="C75" s="100">
        <v>25000000</v>
      </c>
      <c r="D75" s="43">
        <f t="shared" ref="D75:G75" si="17">SUM(D76:D81)</f>
        <v>10920.699999999999</v>
      </c>
      <c r="E75" s="43">
        <f t="shared" si="17"/>
        <v>16587</v>
      </c>
      <c r="F75" s="43">
        <f t="shared" si="17"/>
        <v>0</v>
      </c>
      <c r="G75" s="43">
        <f t="shared" si="17"/>
        <v>17681.199999999997</v>
      </c>
      <c r="H75" s="15">
        <f t="shared" si="13"/>
        <v>-17681.199999999997</v>
      </c>
      <c r="I75" s="15"/>
      <c r="J75" s="81">
        <f>J76+J78</f>
        <v>14963.1</v>
      </c>
      <c r="K75" s="97">
        <f t="shared" si="14"/>
        <v>84.627174626156602</v>
      </c>
      <c r="L75" s="114">
        <f t="shared" si="15"/>
        <v>-2718.0999999999967</v>
      </c>
      <c r="M75" s="122">
        <f>M76+M78</f>
        <v>15100</v>
      </c>
      <c r="N75" s="122">
        <f>N76+N78</f>
        <v>15400</v>
      </c>
    </row>
    <row r="76" spans="1:14" ht="40.5">
      <c r="A76" s="65"/>
      <c r="B76" s="21" t="s">
        <v>91</v>
      </c>
      <c r="C76" s="22" t="s">
        <v>85</v>
      </c>
      <c r="D76" s="40">
        <v>10524.8</v>
      </c>
      <c r="E76" s="40">
        <v>6091.2</v>
      </c>
      <c r="F76" s="40"/>
      <c r="G76" s="40">
        <v>7091.2</v>
      </c>
      <c r="H76" s="29">
        <f t="shared" si="13"/>
        <v>-7091.2</v>
      </c>
      <c r="I76" s="40"/>
      <c r="J76" s="90">
        <v>13897.1</v>
      </c>
      <c r="K76" s="97">
        <f t="shared" si="14"/>
        <v>195.97670351985562</v>
      </c>
      <c r="L76" s="114">
        <f t="shared" si="15"/>
        <v>6805.9000000000005</v>
      </c>
      <c r="M76" s="123">
        <v>14000</v>
      </c>
      <c r="N76" s="123">
        <v>14200</v>
      </c>
    </row>
    <row r="77" spans="1:14" ht="40.5">
      <c r="A77" s="65"/>
      <c r="B77" s="19" t="s">
        <v>92</v>
      </c>
      <c r="C77" s="101" t="s">
        <v>86</v>
      </c>
      <c r="D77" s="40"/>
      <c r="E77" s="40">
        <v>39.4</v>
      </c>
      <c r="F77" s="40"/>
      <c r="G77" s="40">
        <v>41.4</v>
      </c>
      <c r="H77" s="29">
        <f t="shared" si="13"/>
        <v>-41.4</v>
      </c>
      <c r="I77" s="40"/>
      <c r="J77" s="90"/>
      <c r="K77" s="97">
        <f t="shared" si="14"/>
        <v>0</v>
      </c>
      <c r="L77" s="114">
        <f t="shared" si="15"/>
        <v>-41.4</v>
      </c>
      <c r="M77" s="123">
        <f t="shared" si="16"/>
        <v>0</v>
      </c>
      <c r="N77" s="123">
        <f t="shared" si="12"/>
        <v>0</v>
      </c>
    </row>
    <row r="78" spans="1:14" ht="60.75">
      <c r="A78" s="65"/>
      <c r="B78" s="21" t="s">
        <v>93</v>
      </c>
      <c r="C78" s="22" t="s">
        <v>87</v>
      </c>
      <c r="D78" s="40">
        <v>395.9</v>
      </c>
      <c r="E78" s="40">
        <v>2148.4</v>
      </c>
      <c r="F78" s="40"/>
      <c r="G78" s="40">
        <v>2200.1</v>
      </c>
      <c r="H78" s="29">
        <f t="shared" si="13"/>
        <v>-2200.1</v>
      </c>
      <c r="I78" s="40"/>
      <c r="J78" s="90">
        <v>1066</v>
      </c>
      <c r="K78" s="97">
        <f t="shared" si="14"/>
        <v>48.452343075314758</v>
      </c>
      <c r="L78" s="114">
        <f t="shared" si="15"/>
        <v>-1134.0999999999999</v>
      </c>
      <c r="M78" s="123">
        <v>1100</v>
      </c>
      <c r="N78" s="123">
        <v>1200</v>
      </c>
    </row>
    <row r="79" spans="1:14" ht="40.5">
      <c r="A79" s="65"/>
      <c r="B79" s="19" t="s">
        <v>94</v>
      </c>
      <c r="C79" s="101" t="s">
        <v>88</v>
      </c>
      <c r="D79" s="40"/>
      <c r="E79" s="40">
        <v>26.3</v>
      </c>
      <c r="F79" s="40"/>
      <c r="G79" s="40">
        <v>26.3</v>
      </c>
      <c r="H79" s="29">
        <f t="shared" si="13"/>
        <v>-26.3</v>
      </c>
      <c r="I79" s="40"/>
      <c r="J79" s="90"/>
      <c r="K79" s="97">
        <f t="shared" si="14"/>
        <v>0</v>
      </c>
      <c r="L79" s="114">
        <f t="shared" si="15"/>
        <v>-26.3</v>
      </c>
      <c r="M79" s="123">
        <f t="shared" si="16"/>
        <v>0</v>
      </c>
      <c r="N79" s="123">
        <f t="shared" si="12"/>
        <v>0</v>
      </c>
    </row>
    <row r="80" spans="1:14" ht="29.25" customHeight="1">
      <c r="A80" s="65"/>
      <c r="B80" s="46" t="s">
        <v>95</v>
      </c>
      <c r="C80" s="102" t="s">
        <v>89</v>
      </c>
      <c r="D80" s="40"/>
      <c r="E80" s="40">
        <v>6828.6</v>
      </c>
      <c r="F80" s="40"/>
      <c r="G80" s="40">
        <v>6832.7</v>
      </c>
      <c r="H80" s="29">
        <f t="shared" si="13"/>
        <v>-6832.7</v>
      </c>
      <c r="I80" s="40"/>
      <c r="J80" s="90"/>
      <c r="K80" s="97">
        <f t="shared" si="14"/>
        <v>0</v>
      </c>
      <c r="L80" s="114">
        <f t="shared" si="15"/>
        <v>-6832.7</v>
      </c>
      <c r="M80" s="123">
        <f t="shared" si="16"/>
        <v>0</v>
      </c>
      <c r="N80" s="123">
        <f t="shared" si="12"/>
        <v>0</v>
      </c>
    </row>
    <row r="81" spans="1:14" ht="144" customHeight="1">
      <c r="A81" s="65"/>
      <c r="B81" s="21" t="s">
        <v>96</v>
      </c>
      <c r="C81" s="22" t="s">
        <v>90</v>
      </c>
      <c r="D81" s="40"/>
      <c r="E81" s="40">
        <v>1453.1</v>
      </c>
      <c r="F81" s="40"/>
      <c r="G81" s="40">
        <v>1489.5</v>
      </c>
      <c r="H81" s="29">
        <f t="shared" si="13"/>
        <v>-1489.5</v>
      </c>
      <c r="I81" s="40"/>
      <c r="J81" s="90"/>
      <c r="K81" s="97">
        <f t="shared" si="14"/>
        <v>0</v>
      </c>
      <c r="L81" s="114">
        <f t="shared" si="15"/>
        <v>-1489.5</v>
      </c>
      <c r="M81" s="123">
        <f t="shared" si="16"/>
        <v>0</v>
      </c>
      <c r="N81" s="123">
        <f t="shared" si="12"/>
        <v>0</v>
      </c>
    </row>
    <row r="82" spans="1:14" ht="40.5">
      <c r="A82" s="65">
        <v>6</v>
      </c>
      <c r="B82" s="47" t="s">
        <v>33</v>
      </c>
      <c r="C82" s="103">
        <v>31030000</v>
      </c>
      <c r="D82" s="43">
        <v>500</v>
      </c>
      <c r="E82" s="43">
        <v>517.29999999999995</v>
      </c>
      <c r="F82" s="43"/>
      <c r="G82" s="43">
        <v>517.29999999999995</v>
      </c>
      <c r="H82" s="15">
        <f t="shared" si="13"/>
        <v>-517.29999999999995</v>
      </c>
      <c r="I82" s="43"/>
      <c r="J82" s="89">
        <v>200</v>
      </c>
      <c r="K82" s="97">
        <f t="shared" si="14"/>
        <v>38.662284941040021</v>
      </c>
      <c r="L82" s="114">
        <f t="shared" si="15"/>
        <v>-317.29999999999995</v>
      </c>
      <c r="M82" s="122">
        <v>200</v>
      </c>
      <c r="N82" s="122">
        <v>200</v>
      </c>
    </row>
    <row r="83" spans="1:14" ht="40.5">
      <c r="A83" s="66">
        <v>7</v>
      </c>
      <c r="B83" s="47" t="s">
        <v>34</v>
      </c>
      <c r="C83" s="103">
        <v>33010100</v>
      </c>
      <c r="D83" s="43">
        <v>1117.5999999999999</v>
      </c>
      <c r="E83" s="43">
        <v>1127.4000000000001</v>
      </c>
      <c r="F83" s="43"/>
      <c r="G83" s="43">
        <v>1127.4000000000001</v>
      </c>
      <c r="H83" s="15">
        <f t="shared" si="13"/>
        <v>-1127.4000000000001</v>
      </c>
      <c r="I83" s="43"/>
      <c r="J83" s="89"/>
      <c r="K83" s="97">
        <f t="shared" si="14"/>
        <v>0</v>
      </c>
      <c r="L83" s="114">
        <f t="shared" si="15"/>
        <v>-1127.4000000000001</v>
      </c>
      <c r="M83" s="123">
        <f t="shared" si="16"/>
        <v>0</v>
      </c>
      <c r="N83" s="123">
        <f t="shared" si="12"/>
        <v>0</v>
      </c>
    </row>
    <row r="84" spans="1:14" ht="40.5">
      <c r="A84" s="66">
        <v>8</v>
      </c>
      <c r="B84" s="47" t="s">
        <v>43</v>
      </c>
      <c r="C84" s="103">
        <v>33010500</v>
      </c>
      <c r="D84" s="43">
        <v>430</v>
      </c>
      <c r="E84" s="43">
        <v>430.1</v>
      </c>
      <c r="F84" s="43"/>
      <c r="G84" s="43">
        <v>989.1</v>
      </c>
      <c r="H84" s="15">
        <f t="shared" si="13"/>
        <v>-989.1</v>
      </c>
      <c r="I84" s="43"/>
      <c r="J84" s="89">
        <v>360</v>
      </c>
      <c r="K84" s="97">
        <f t="shared" si="14"/>
        <v>36.396724294813467</v>
      </c>
      <c r="L84" s="114">
        <f t="shared" si="15"/>
        <v>-629.1</v>
      </c>
      <c r="M84" s="122">
        <v>360</v>
      </c>
      <c r="N84" s="122">
        <v>360</v>
      </c>
    </row>
    <row r="85" spans="1:14" ht="25.5" customHeight="1" thickBot="1">
      <c r="A85" s="71">
        <v>9</v>
      </c>
      <c r="B85" s="48" t="s">
        <v>38</v>
      </c>
      <c r="C85" s="104">
        <v>50110000</v>
      </c>
      <c r="D85" s="51">
        <v>331.2</v>
      </c>
      <c r="E85" s="51">
        <v>455.5</v>
      </c>
      <c r="F85" s="51"/>
      <c r="G85" s="51">
        <v>465.5</v>
      </c>
      <c r="H85" s="70">
        <f t="shared" si="13"/>
        <v>-465.5</v>
      </c>
      <c r="I85" s="51"/>
      <c r="J85" s="91">
        <v>100</v>
      </c>
      <c r="K85" s="98">
        <f t="shared" si="14"/>
        <v>21.482277121374864</v>
      </c>
      <c r="L85" s="116">
        <f t="shared" si="15"/>
        <v>-365.5</v>
      </c>
      <c r="M85" s="122">
        <v>100</v>
      </c>
      <c r="N85" s="122">
        <v>100</v>
      </c>
    </row>
    <row r="86" spans="1:14" s="136" customFormat="1" ht="30.75" customHeight="1" thickBot="1">
      <c r="A86" s="137"/>
      <c r="B86" s="138" t="s">
        <v>35</v>
      </c>
      <c r="C86" s="139"/>
      <c r="D86" s="140">
        <f>D68+D73+D74+D75+D82+D83+D85+D84</f>
        <v>13651.1</v>
      </c>
      <c r="E86" s="140">
        <f>E68+E73+E74+E75+E82+E83+E85+E84+E72</f>
        <v>19996.399999999998</v>
      </c>
      <c r="F86" s="140">
        <f>F68+F73+F74+F75+F82+F83+F85+F84+F72</f>
        <v>320</v>
      </c>
      <c r="G86" s="140">
        <f>G68+G73+G74+G75+G82+G83+G85+G84+G72</f>
        <v>21678.199999999997</v>
      </c>
      <c r="H86" s="132">
        <f t="shared" si="13"/>
        <v>-21358.199999999997</v>
      </c>
      <c r="I86" s="140">
        <f>I68+I73+I74+I75+I82+I83+I85+I84</f>
        <v>298</v>
      </c>
      <c r="J86" s="141">
        <f>J68+J73+J74+J75+J82+J83+J85+J84</f>
        <v>15921.1</v>
      </c>
      <c r="K86" s="133">
        <f t="shared" si="14"/>
        <v>73.442905776309857</v>
      </c>
      <c r="L86" s="134">
        <f t="shared" si="15"/>
        <v>-5757.0999999999967</v>
      </c>
      <c r="M86" s="142">
        <f t="shared" ref="M86:N86" si="18">M68+M73+M74+M75+M82+M83+M85+M84</f>
        <v>16068</v>
      </c>
      <c r="N86" s="142">
        <f t="shared" si="18"/>
        <v>16368</v>
      </c>
    </row>
    <row r="87" spans="1:14" s="152" customFormat="1" ht="45.75" thickBot="1">
      <c r="A87" s="143"/>
      <c r="B87" s="144" t="s">
        <v>42</v>
      </c>
      <c r="C87" s="145"/>
      <c r="D87" s="146">
        <f>D66+D86</f>
        <v>609636.69999999995</v>
      </c>
      <c r="E87" s="146">
        <f>E66+E86</f>
        <v>528963.73</v>
      </c>
      <c r="F87" s="146">
        <f>F66+F86</f>
        <v>440218.13</v>
      </c>
      <c r="G87" s="146">
        <f>G66+G86</f>
        <v>636872.42999999993</v>
      </c>
      <c r="H87" s="147">
        <f t="shared" si="13"/>
        <v>-196654.29999999993</v>
      </c>
      <c r="I87" s="146">
        <f>I66+I86</f>
        <v>536538</v>
      </c>
      <c r="J87" s="148">
        <f>J66+J86</f>
        <v>631986.1</v>
      </c>
      <c r="K87" s="149">
        <f t="shared" si="14"/>
        <v>99.232761575187041</v>
      </c>
      <c r="L87" s="150">
        <f t="shared" si="15"/>
        <v>-4886.3299999999581</v>
      </c>
      <c r="M87" s="151">
        <f>M66+M86</f>
        <v>658195</v>
      </c>
      <c r="N87" s="151">
        <f>N66+N86</f>
        <v>684703</v>
      </c>
    </row>
    <row r="88" spans="1:14" ht="20.25" hidden="1">
      <c r="A88" s="72"/>
      <c r="B88" s="52"/>
      <c r="C88" s="105"/>
      <c r="D88" s="59"/>
      <c r="E88" s="59"/>
      <c r="F88" s="59"/>
      <c r="G88" s="59"/>
      <c r="H88" s="73">
        <f t="shared" si="13"/>
        <v>0</v>
      </c>
      <c r="I88" s="59"/>
      <c r="J88" s="92"/>
      <c r="K88" s="99" t="e">
        <f t="shared" si="14"/>
        <v>#DIV/0!</v>
      </c>
      <c r="L88" s="117">
        <f t="shared" si="15"/>
        <v>0</v>
      </c>
      <c r="M88" s="123">
        <f t="shared" si="16"/>
        <v>0</v>
      </c>
      <c r="N88" s="123">
        <f t="shared" ref="N88:N89" si="19">M88*105.8/100</f>
        <v>0</v>
      </c>
    </row>
    <row r="89" spans="1:14" s="5" customFormat="1" ht="25.5" hidden="1" customHeight="1">
      <c r="A89" s="67"/>
      <c r="B89" s="49" t="s">
        <v>36</v>
      </c>
      <c r="C89" s="106" t="s">
        <v>58</v>
      </c>
      <c r="D89" s="55"/>
      <c r="E89" s="55"/>
      <c r="F89" s="55"/>
      <c r="G89" s="55"/>
      <c r="H89" s="15">
        <f t="shared" si="13"/>
        <v>0</v>
      </c>
      <c r="I89" s="55"/>
      <c r="J89" s="84"/>
      <c r="K89" s="97" t="e">
        <f t="shared" si="14"/>
        <v>#DIV/0!</v>
      </c>
      <c r="L89" s="114">
        <f t="shared" si="15"/>
        <v>0</v>
      </c>
      <c r="M89" s="123">
        <f t="shared" si="16"/>
        <v>0</v>
      </c>
      <c r="N89" s="123">
        <f t="shared" si="19"/>
        <v>0</v>
      </c>
    </row>
    <row r="90" spans="1:14" s="5" customFormat="1" ht="31.5" customHeight="1">
      <c r="A90" s="67"/>
      <c r="B90" s="49" t="s">
        <v>37</v>
      </c>
      <c r="C90" s="106" t="s">
        <v>57</v>
      </c>
      <c r="D90" s="55">
        <v>164367.6</v>
      </c>
      <c r="E90" s="55">
        <v>135200.79999999999</v>
      </c>
      <c r="F90" s="55"/>
      <c r="G90" s="55">
        <v>164367.6</v>
      </c>
      <c r="H90" s="15">
        <f t="shared" si="13"/>
        <v>-164367.6</v>
      </c>
      <c r="I90" s="55"/>
      <c r="J90" s="84">
        <v>110196.4</v>
      </c>
      <c r="K90" s="97">
        <f t="shared" si="14"/>
        <v>67.042653174956612</v>
      </c>
      <c r="L90" s="114">
        <f t="shared" si="15"/>
        <v>-54171.200000000012</v>
      </c>
      <c r="M90" s="123"/>
      <c r="N90" s="123"/>
    </row>
    <row r="91" spans="1:14" s="5" customFormat="1" ht="40.5">
      <c r="A91" s="67"/>
      <c r="B91" s="50" t="s">
        <v>61</v>
      </c>
      <c r="C91" s="106" t="s">
        <v>60</v>
      </c>
      <c r="D91" s="55">
        <v>5728.9</v>
      </c>
      <c r="E91" s="55">
        <v>4731.8</v>
      </c>
      <c r="F91" s="55"/>
      <c r="G91" s="55">
        <v>5728.9</v>
      </c>
      <c r="H91" s="15"/>
      <c r="I91" s="55"/>
      <c r="J91" s="169">
        <v>5576.27</v>
      </c>
      <c r="K91" s="97">
        <f t="shared" si="14"/>
        <v>97.335788720347722</v>
      </c>
      <c r="L91" s="114">
        <f t="shared" si="15"/>
        <v>-152.6299999999992</v>
      </c>
      <c r="M91" s="123"/>
      <c r="N91" s="123"/>
    </row>
    <row r="92" spans="1:14" s="11" customFormat="1" ht="101.25">
      <c r="A92" s="68"/>
      <c r="B92" s="50" t="s">
        <v>126</v>
      </c>
      <c r="C92" s="107" t="s">
        <v>59</v>
      </c>
      <c r="D92" s="60">
        <v>757.3</v>
      </c>
      <c r="E92" s="60">
        <v>750.5</v>
      </c>
      <c r="F92" s="60"/>
      <c r="G92" s="60">
        <v>757.3</v>
      </c>
      <c r="H92" s="15">
        <f t="shared" si="13"/>
        <v>-757.3</v>
      </c>
      <c r="I92" s="60"/>
      <c r="J92" s="93">
        <v>744</v>
      </c>
      <c r="K92" s="97">
        <f t="shared" si="14"/>
        <v>98.243760728905329</v>
      </c>
      <c r="L92" s="114">
        <f t="shared" si="15"/>
        <v>-13.299999999999955</v>
      </c>
      <c r="M92" s="123"/>
      <c r="N92" s="123"/>
    </row>
    <row r="93" spans="1:14" s="5" customFormat="1" ht="141.75">
      <c r="A93" s="67"/>
      <c r="B93" s="50" t="s">
        <v>129</v>
      </c>
      <c r="C93" s="107" t="s">
        <v>113</v>
      </c>
      <c r="D93" s="55">
        <v>3500</v>
      </c>
      <c r="E93" s="55">
        <v>3077.7</v>
      </c>
      <c r="F93" s="55"/>
      <c r="G93" s="55">
        <v>3500</v>
      </c>
      <c r="H93" s="15">
        <f t="shared" si="13"/>
        <v>-3500</v>
      </c>
      <c r="I93" s="55"/>
      <c r="J93" s="169">
        <f>478.237+2318.6</f>
        <v>2796.837</v>
      </c>
      <c r="K93" s="97">
        <f t="shared" si="14"/>
        <v>79.90962857142857</v>
      </c>
      <c r="L93" s="114">
        <f t="shared" si="15"/>
        <v>-703.16300000000001</v>
      </c>
      <c r="M93" s="123"/>
      <c r="N93" s="123"/>
    </row>
    <row r="94" spans="1:14" s="5" customFormat="1" ht="263.25">
      <c r="A94" s="69"/>
      <c r="B94" s="50" t="s">
        <v>114</v>
      </c>
      <c r="C94" s="118" t="s">
        <v>130</v>
      </c>
      <c r="D94" s="61">
        <v>125347.9</v>
      </c>
      <c r="E94" s="61">
        <v>17747.5</v>
      </c>
      <c r="F94" s="61"/>
      <c r="G94" s="61">
        <v>21426.1</v>
      </c>
      <c r="H94" s="70">
        <f t="shared" si="13"/>
        <v>-21426.1</v>
      </c>
      <c r="I94" s="61"/>
      <c r="J94" s="170">
        <v>1434.9580000000001</v>
      </c>
      <c r="K94" s="98"/>
      <c r="L94" s="116"/>
      <c r="M94" s="123"/>
      <c r="N94" s="123"/>
    </row>
    <row r="95" spans="1:14" s="5" customFormat="1" ht="21" thickBot="1">
      <c r="A95" s="69"/>
      <c r="B95" s="53" t="s">
        <v>117</v>
      </c>
      <c r="C95" s="119" t="s">
        <v>118</v>
      </c>
      <c r="D95" s="61"/>
      <c r="E95" s="61">
        <v>423</v>
      </c>
      <c r="F95" s="61"/>
      <c r="G95" s="61">
        <v>423</v>
      </c>
      <c r="H95" s="70">
        <f t="shared" si="13"/>
        <v>-423</v>
      </c>
      <c r="I95" s="61"/>
      <c r="J95" s="87"/>
      <c r="K95" s="98"/>
      <c r="L95" s="116">
        <f t="shared" si="15"/>
        <v>-423</v>
      </c>
      <c r="M95" s="124"/>
      <c r="N95" s="124"/>
    </row>
    <row r="96" spans="1:14" s="158" customFormat="1" ht="37.5" customHeight="1" thickBot="1">
      <c r="A96" s="153"/>
      <c r="B96" s="154" t="s">
        <v>41</v>
      </c>
      <c r="C96" s="155"/>
      <c r="D96" s="156">
        <f>D66+D86+D89+D90+D92+D93+D94+D91</f>
        <v>909338.4</v>
      </c>
      <c r="E96" s="156">
        <f>E66+E86+E89+E90+E92+E93+E94+E91+E95</f>
        <v>690895.03</v>
      </c>
      <c r="F96" s="156">
        <f t="shared" ref="F96:G96" si="20">F66+F86+F89+F90+F92+F93+F94+F91+F95</f>
        <v>440218.13</v>
      </c>
      <c r="G96" s="156">
        <f t="shared" si="20"/>
        <v>833075.33</v>
      </c>
      <c r="H96" s="147">
        <f t="shared" si="13"/>
        <v>-392857.19999999995</v>
      </c>
      <c r="I96" s="156">
        <f t="shared" ref="I96" si="21">I66+I86+I89+I90+I92+I93</f>
        <v>536538</v>
      </c>
      <c r="J96" s="168">
        <f>J66+J86+J89+J90+J92+J93+J91+J94</f>
        <v>752734.56500000006</v>
      </c>
      <c r="K96" s="149">
        <f t="shared" si="14"/>
        <v>90.356122416924777</v>
      </c>
      <c r="L96" s="150">
        <f t="shared" si="15"/>
        <v>-80340.764999999898</v>
      </c>
      <c r="M96" s="157">
        <f t="shared" ref="M96:N96" si="22">M66+M86+M89+M90+M92+M93</f>
        <v>658195</v>
      </c>
      <c r="N96" s="157">
        <f t="shared" si="22"/>
        <v>684703</v>
      </c>
    </row>
    <row r="99" spans="2:5" ht="26.25">
      <c r="B99" s="112" t="s">
        <v>105</v>
      </c>
      <c r="C99" s="112"/>
      <c r="D99" s="112"/>
      <c r="E99" s="112" t="s">
        <v>106</v>
      </c>
    </row>
  </sheetData>
  <mergeCells count="15">
    <mergeCell ref="A67:B67"/>
    <mergeCell ref="I4:I5"/>
    <mergeCell ref="E4:E5"/>
    <mergeCell ref="A4:A5"/>
    <mergeCell ref="B4:B5"/>
    <mergeCell ref="D4:D5"/>
    <mergeCell ref="F4:F5"/>
    <mergeCell ref="G4:G5"/>
    <mergeCell ref="C4:C5"/>
    <mergeCell ref="M4:M5"/>
    <mergeCell ref="N4:N5"/>
    <mergeCell ref="K4:K5"/>
    <mergeCell ref="L4:L5"/>
    <mergeCell ref="B2:J2"/>
    <mergeCell ref="J4:J5"/>
  </mergeCells>
  <pageMargins left="0.39370078740157483" right="0.19685039370078741" top="0.19685039370078741" bottom="0.19685039370078741" header="0.19685039370078741" footer="0.19685039370078741"/>
  <pageSetup paperSize="9" scale="44" fitToHeight="3" orientation="landscape" r:id="rId1"/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2024-12-20T08:17:59Z</dcterms:modified>
</cp:coreProperties>
</file>