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35" windowWidth="15195" windowHeight="8955" tabRatio="683"/>
  </bookViews>
  <sheets>
    <sheet name="Загальна по КПКВК" sheetId="12" r:id="rId1"/>
    <sheet name="1217461" sheetId="15" r:id="rId2"/>
  </sheets>
  <definedNames>
    <definedName name="_xlnm.Print_Area" localSheetId="1">'1217461'!$A$1:$J$21</definedName>
    <definedName name="_xlnm.Print_Area" localSheetId="0">'Загальна по КПКВК'!$A$1:$J$77</definedName>
  </definedNames>
  <calcPr calcId="125725"/>
</workbook>
</file>

<file path=xl/calcChain.xml><?xml version="1.0" encoding="utf-8"?>
<calcChain xmlns="http://schemas.openxmlformats.org/spreadsheetml/2006/main">
  <c r="I77" i="12"/>
  <c r="J77"/>
  <c r="H77"/>
  <c r="I10"/>
  <c r="H5"/>
  <c r="J5"/>
  <c r="J10"/>
  <c r="J6"/>
  <c r="J7"/>
  <c r="J8"/>
  <c r="J9"/>
  <c r="I13"/>
  <c r="I15"/>
  <c r="I18"/>
  <c r="I19"/>
  <c r="I32"/>
  <c r="I22"/>
  <c r="I28"/>
  <c r="J28"/>
  <c r="I40"/>
  <c r="I43"/>
  <c r="I45"/>
  <c r="I46"/>
  <c r="J46"/>
  <c r="I49"/>
  <c r="I50"/>
  <c r="I48"/>
  <c r="I52"/>
  <c r="I55"/>
  <c r="I58"/>
  <c r="J58"/>
  <c r="I60"/>
  <c r="I63"/>
  <c r="I66"/>
  <c r="I68"/>
  <c r="I72"/>
  <c r="I73"/>
  <c r="I76"/>
  <c r="H11"/>
  <c r="J11"/>
  <c r="J12"/>
  <c r="J13"/>
  <c r="J14"/>
  <c r="H16"/>
  <c r="J16"/>
  <c r="J18"/>
  <c r="H17"/>
  <c r="J17"/>
  <c r="H19"/>
  <c r="J20"/>
  <c r="J21"/>
  <c r="H22"/>
  <c r="J22"/>
  <c r="H23"/>
  <c r="J23"/>
  <c r="J24"/>
  <c r="J25"/>
  <c r="J26"/>
  <c r="J27"/>
  <c r="J29"/>
  <c r="J30"/>
  <c r="J31"/>
  <c r="H35"/>
  <c r="J35"/>
  <c r="J36"/>
  <c r="J37"/>
  <c r="J38"/>
  <c r="J39"/>
  <c r="H40"/>
  <c r="J40"/>
  <c r="H41"/>
  <c r="J41"/>
  <c r="J42"/>
  <c r="H45"/>
  <c r="J45"/>
  <c r="H46"/>
  <c r="J47"/>
  <c r="H49"/>
  <c r="J49"/>
  <c r="J50"/>
  <c r="H51"/>
  <c r="J51"/>
  <c r="J53"/>
  <c r="J52"/>
  <c r="J54"/>
  <c r="J55"/>
  <c r="J56"/>
  <c r="J57"/>
  <c r="J61"/>
  <c r="J60"/>
  <c r="J64"/>
  <c r="J65"/>
  <c r="J66"/>
  <c r="J69"/>
  <c r="J70"/>
  <c r="J68"/>
  <c r="H72"/>
  <c r="J72"/>
  <c r="J73"/>
  <c r="H74"/>
  <c r="J74"/>
  <c r="J75"/>
  <c r="H15"/>
  <c r="H52"/>
  <c r="H60"/>
  <c r="H63"/>
  <c r="H66"/>
  <c r="H68"/>
  <c r="H73"/>
  <c r="H12" i="15"/>
  <c r="J12"/>
  <c r="I16"/>
  <c r="J16"/>
  <c r="I10"/>
  <c r="I9"/>
  <c r="I6"/>
  <c r="I19"/>
  <c r="J19"/>
  <c r="H6"/>
  <c r="J6"/>
  <c r="J8"/>
  <c r="J33" i="12"/>
  <c r="J34"/>
  <c r="I34"/>
  <c r="H34"/>
  <c r="I7" i="15"/>
  <c r="I11"/>
  <c r="J18"/>
  <c r="H10"/>
  <c r="H7"/>
  <c r="J11"/>
  <c r="J15"/>
  <c r="I13"/>
  <c r="H13"/>
  <c r="J17"/>
  <c r="J14"/>
  <c r="J7"/>
  <c r="H5"/>
  <c r="H20"/>
  <c r="J5"/>
  <c r="I5"/>
  <c r="H9"/>
  <c r="J10"/>
  <c r="J9"/>
  <c r="H71" i="12"/>
  <c r="H44"/>
  <c r="H59"/>
  <c r="J15"/>
  <c r="H48"/>
  <c r="H10"/>
  <c r="J63"/>
  <c r="I44"/>
  <c r="I59"/>
  <c r="J44"/>
  <c r="H43"/>
  <c r="J76"/>
  <c r="J19"/>
  <c r="I71"/>
  <c r="J43"/>
  <c r="J59"/>
  <c r="I20" i="15"/>
  <c r="J71" i="12"/>
  <c r="J48"/>
  <c r="J32"/>
  <c r="J13" i="15"/>
  <c r="H18" i="12"/>
  <c r="H76"/>
  <c r="H32"/>
  <c r="J20" i="15"/>
</calcChain>
</file>

<file path=xl/sharedStrings.xml><?xml version="1.0" encoding="utf-8"?>
<sst xmlns="http://schemas.openxmlformats.org/spreadsheetml/2006/main" count="144" uniqueCount="113">
  <si>
    <t xml:space="preserve">Реконструкція перехрестя по  вул. Сосновського - 1 Травня з влаштуванням підвищеного пішоходного переходу в м. Коростені </t>
  </si>
  <si>
    <t>КЕКВ</t>
  </si>
  <si>
    <t>Вартість робіт(грн.)</t>
  </si>
  <si>
    <t>Поповнення статутного капіталу комунального підприємства теплозабезпечення в т.ч.:</t>
  </si>
  <si>
    <t>Поповнення статутного капіталу КВГП в т.ч.:</t>
  </si>
  <si>
    <t>№ п/п</t>
  </si>
  <si>
    <t>Види робіт</t>
  </si>
  <si>
    <t>Профінансовано</t>
  </si>
  <si>
    <t>Залишок</t>
  </si>
  <si>
    <t>Капітальний ремонт асфальтового покриття прибудинкових територій в м. Коростені</t>
  </si>
  <si>
    <t>1.1</t>
  </si>
  <si>
    <t>1.2</t>
  </si>
  <si>
    <t>2.1</t>
  </si>
  <si>
    <t>РАЗОМ</t>
  </si>
  <si>
    <t>№п/п</t>
  </si>
  <si>
    <t>Уточнений план з початку року</t>
  </si>
  <si>
    <t>Профінансова-но</t>
  </si>
  <si>
    <t>Виготовлення проектно-кошторисної документації на капітальний ремонт об'єктів ЖКГ</t>
  </si>
  <si>
    <t>Фінансування управління ЖКГ міськвиконкому</t>
  </si>
  <si>
    <t>3</t>
  </si>
  <si>
    <t>4</t>
  </si>
  <si>
    <t>Поповнення статутного капіталу  КВЖРЕП № 1 в т.ч.:</t>
  </si>
  <si>
    <t>3.1</t>
  </si>
  <si>
    <t>Поповнення статутного капіталу Коростенського КП "Водоканал" в т.ч.:</t>
  </si>
  <si>
    <t>4.1</t>
  </si>
  <si>
    <t>2.2</t>
  </si>
  <si>
    <t>ФІНАНСУВАННЯ УПРАВЛІННЯ ЖКГ ПО СПЕЦІАЛЬНОМУ ФОНДУ</t>
  </si>
  <si>
    <t>Всього по КПКВК 1216011</t>
  </si>
  <si>
    <t>Співфінансування на проведення капітального ремонту житлового фонду</t>
  </si>
  <si>
    <t>Всього по КПКВК 1216015</t>
  </si>
  <si>
    <t>Всього по КПКВК 1216030</t>
  </si>
  <si>
    <t>Всього по КПКВК 1217310</t>
  </si>
  <si>
    <t>КПКВК 1217461 Утримання та розвиток автомобільних доріг та дорожньої інфраструктури за рахунок коштів місцевого бюджету</t>
  </si>
  <si>
    <t xml:space="preserve">Придбання ілюмінації </t>
  </si>
  <si>
    <t>2.7</t>
  </si>
  <si>
    <t>Всього по КПКВК 1217461</t>
  </si>
  <si>
    <t>Всього по КПКВК 1217670</t>
  </si>
  <si>
    <t>Капітальний ремонт доріг</t>
  </si>
  <si>
    <t>Капітальний ремонт тротуарів</t>
  </si>
  <si>
    <t>1</t>
  </si>
  <si>
    <t>2</t>
  </si>
  <si>
    <t>3.2</t>
  </si>
  <si>
    <t>5</t>
  </si>
  <si>
    <t>Всього по КПКВК 1218312</t>
  </si>
  <si>
    <t>Реконструкція доріг та  тротуарів в т.ч.:</t>
  </si>
  <si>
    <t>6</t>
  </si>
  <si>
    <t>Реконструкція тротуару по вул.Шевченка, 76-78 з облаштуванням майданчика для паркування</t>
  </si>
  <si>
    <t>Виготовлення проектно-кошторисної документації на капіт. ремонт об'єктів ЖКГ</t>
  </si>
  <si>
    <t xml:space="preserve">Капітальний ремонт дороги по вул.Південна </t>
  </si>
  <si>
    <t>Всього по КПКВК 1216013</t>
  </si>
  <si>
    <t>Всього по КПКВК 1218330</t>
  </si>
  <si>
    <r>
      <t>Капітальний ремонт водопровідної мережі по вул. Григорія Сковороди  в м.Коростень Житомирської області  (</t>
    </r>
    <r>
      <rPr>
        <b/>
        <sz val="11"/>
        <rFont val="Times New Roman"/>
        <family val="1"/>
        <charset val="204"/>
      </rPr>
      <t>одержувач ККП "Водоканал"</t>
    </r>
    <r>
      <rPr>
        <sz val="11"/>
        <rFont val="Times New Roman"/>
        <family val="1"/>
        <charset val="204"/>
      </rPr>
      <t>)</t>
    </r>
  </si>
  <si>
    <t xml:space="preserve">Капітальний ремонт контейнерних майданчиків для збирання твердих побутових відходів в м.Коростені (в т.ч.виготовлення ПКД) </t>
  </si>
  <si>
    <r>
      <t xml:space="preserve">Капітальний ремонт мереж зливової каналізації в м.Коростені </t>
    </r>
    <r>
      <rPr>
        <b/>
        <sz val="12"/>
        <rFont val="Times New Roman"/>
        <family val="1"/>
        <charset val="204"/>
      </rPr>
      <t>(одержувач КВГП)</t>
    </r>
  </si>
  <si>
    <t>Виготовлення ПКД на капітальний ремонт об’єктів ЖКГ</t>
  </si>
  <si>
    <t>Виготовлення ПКД на реконструкцію об’єктів ЖКГ</t>
  </si>
  <si>
    <t>Придбання біотуалетів</t>
  </si>
  <si>
    <t xml:space="preserve">Придбання  колісного екскаватора </t>
  </si>
  <si>
    <r>
      <t>Придбання контейнерів для збору  твердих побутових відходів</t>
    </r>
    <r>
      <rPr>
        <b/>
        <sz val="12"/>
        <rFont val="Times New Roman"/>
        <family val="1"/>
        <charset val="204"/>
      </rPr>
      <t xml:space="preserve"> (одержувач КВГП)</t>
    </r>
  </si>
  <si>
    <t>Капітальний ремонт  дороги по вул.Т. Кралі в м. Коростені</t>
  </si>
  <si>
    <t>Реконструкція перехрестя по  вул. Сосновського - 1 Травня з влаштуванням підвищеного пішоходного переходу</t>
  </si>
  <si>
    <t>Співфінансування на проведення капітального ремонту та заміни ліфтів</t>
  </si>
  <si>
    <t xml:space="preserve">Капітальний ремонт дороги по вул. Т.Кралі в м. Коростені </t>
  </si>
  <si>
    <t xml:space="preserve">Капітальний ремонт дороги по вул. Південна в м. Коростені </t>
  </si>
  <si>
    <t>Реконструкція тротуару  по  вул.Шевченка, 76-78 з облаштуванням майданчика для паркування</t>
  </si>
  <si>
    <r>
      <t>Придбання дитячого майданчика для встановлення в районі будинку по вул.Ломоносова, 54 в м.Коростень Житомирської області</t>
    </r>
    <r>
      <rPr>
        <sz val="12"/>
        <color indexed="10"/>
        <rFont val="Times New Roman"/>
        <family val="1"/>
        <charset val="204"/>
      </rPr>
      <t xml:space="preserve">  </t>
    </r>
    <r>
      <rPr>
        <b/>
        <sz val="12"/>
        <rFont val="Times New Roman"/>
        <family val="1"/>
        <charset val="204"/>
      </rPr>
      <t xml:space="preserve">(одержувач КВГП) </t>
    </r>
    <r>
      <rPr>
        <sz val="12"/>
        <color indexed="10"/>
        <rFont val="Times New Roman"/>
        <family val="1"/>
        <charset val="204"/>
      </rPr>
      <t xml:space="preserve"> (</t>
    </r>
    <r>
      <rPr>
        <b/>
        <sz val="12"/>
        <color indexed="10"/>
        <rFont val="Times New Roman"/>
        <family val="1"/>
        <charset val="204"/>
      </rPr>
      <t>субвенція з держ. бюджету)</t>
    </r>
  </si>
  <si>
    <r>
      <t xml:space="preserve">Проект "Спортивно-ігровий комплекс "Космос" (в т.ч. виготовлення ПКД -25000,00грн.) </t>
    </r>
    <r>
      <rPr>
        <b/>
        <sz val="12"/>
        <rFont val="Times New Roman"/>
        <family val="1"/>
        <charset val="204"/>
      </rPr>
      <t xml:space="preserve">(одержувач КВЖРЕП №1) </t>
    </r>
    <r>
      <rPr>
        <sz val="12"/>
        <rFont val="Times New Roman"/>
        <family val="1"/>
        <charset val="204"/>
      </rPr>
      <t xml:space="preserve"> </t>
    </r>
    <r>
      <rPr>
        <b/>
        <sz val="12"/>
        <color indexed="10"/>
        <rFont val="Times New Roman"/>
        <family val="1"/>
        <charset val="204"/>
      </rPr>
      <t>бюджет участі</t>
    </r>
  </si>
  <si>
    <r>
      <t xml:space="preserve">Капітальний ремонт водопровідних вводів з облаштуванням вузлів обліку води в житлових будинках м. Коростень , Житомирської області </t>
    </r>
    <r>
      <rPr>
        <b/>
        <sz val="11"/>
        <rFont val="Times New Roman"/>
        <family val="1"/>
        <charset val="204"/>
      </rPr>
      <t xml:space="preserve"> (одержувач ККП "Водоканал")</t>
    </r>
  </si>
  <si>
    <r>
      <t xml:space="preserve">Реконструкція теплових пунктів з встановленням теплових лічильників в житлових будинках міста Коростень Житомирської області на дільницях №1 та №2 КП Теплозабезпечення </t>
    </r>
    <r>
      <rPr>
        <b/>
        <sz val="11"/>
        <rFont val="Times New Roman"/>
        <family val="1"/>
        <charset val="204"/>
      </rPr>
      <t>(одержувач КП Теплозабезпечення)</t>
    </r>
  </si>
  <si>
    <t>Капітальний ремонт доріг  в т.ч.:</t>
  </si>
  <si>
    <t>Капітальний ремонт тротуарів в т.ч.:</t>
  </si>
  <si>
    <r>
      <t xml:space="preserve">Капітальний ремонт тротуарів по вул.Музейна в м. Коростені </t>
    </r>
    <r>
      <rPr>
        <b/>
        <i/>
        <sz val="12"/>
        <rFont val="Times New Roman"/>
        <family val="1"/>
        <charset val="204"/>
      </rPr>
      <t>(незавершене будівництво 2018 року)</t>
    </r>
  </si>
  <si>
    <t>КПКВК  1216011, 1216012,1216013, 1216015, 1216016, 1216030, 1217310, 1217461, 1217670,1218312,1218330</t>
  </si>
  <si>
    <t>Реконструкція доріг та тротуарів в т.ч.:</t>
  </si>
  <si>
    <t>Реконструкція зони відпочинку по вул. Грушевського, 22 (центральна площа біля міськвиконкому) в м.Коростені (в т.ч. виготовлення ПКД)</t>
  </si>
  <si>
    <r>
      <t>Будівництво мереж зливової каналізації в м.Коростені в м.Коростені (виготовлення ПКД) (</t>
    </r>
    <r>
      <rPr>
        <b/>
        <sz val="12"/>
        <rFont val="Times New Roman"/>
        <family val="1"/>
      </rPr>
      <t>одержувач КВГП)</t>
    </r>
  </si>
  <si>
    <t>Капітальний ремонт тротуарів по вул.Шевченка в м. Коростені (з асфальтобетонним покриттям)</t>
  </si>
  <si>
    <t>7</t>
  </si>
  <si>
    <r>
      <t xml:space="preserve">Облаштування підсвітки пішоходних переходів  (в т.ч.виготовлення ПКД) </t>
    </r>
    <r>
      <rPr>
        <b/>
        <i/>
        <sz val="12"/>
        <rFont val="Times New Roman"/>
        <family val="1"/>
        <charset val="204"/>
      </rPr>
      <t>(одержувач КВГП)</t>
    </r>
    <r>
      <rPr>
        <b/>
        <i/>
        <sz val="12"/>
        <color indexed="10"/>
        <rFont val="Times New Roman"/>
        <family val="1"/>
        <charset val="204"/>
      </rPr>
      <t xml:space="preserve"> </t>
    </r>
  </si>
  <si>
    <r>
      <t xml:space="preserve">ПРОЕКТ: Облаштування підсвітки пішохідних переходів </t>
    </r>
    <r>
      <rPr>
        <b/>
        <i/>
        <sz val="12"/>
        <rFont val="Times New Roman"/>
        <family val="1"/>
        <charset val="204"/>
      </rPr>
      <t>(одержувач  КВГП)</t>
    </r>
  </si>
  <si>
    <t>2.3</t>
  </si>
  <si>
    <t>Реконструкція мереж вуличного освітлення в м.Коростені (коригування ПКД)</t>
  </si>
  <si>
    <t>8</t>
  </si>
  <si>
    <t>4.2</t>
  </si>
  <si>
    <r>
      <t xml:space="preserve">Капітальний ремонт гідротехнічної споруди в с.Поліське Коростенського району </t>
    </r>
    <r>
      <rPr>
        <b/>
        <sz val="12"/>
        <rFont val="Times New Roman"/>
        <family val="1"/>
        <charset val="204"/>
      </rPr>
      <t>(одержувач ККП "Водоканал")</t>
    </r>
  </si>
  <si>
    <r>
      <t xml:space="preserve">Капітальний ремонт покрівлі житлового будинку по вул. Сергія Кемського, 70-а в м.Коростень Житомирської області </t>
    </r>
    <r>
      <rPr>
        <b/>
        <sz val="12"/>
        <rFont val="Times New Roman"/>
        <family val="1"/>
        <charset val="204"/>
      </rPr>
      <t>(Одержувач ОСББ "Жовтнева, 70-А"</t>
    </r>
  </si>
  <si>
    <t xml:space="preserve">Капітальний ремонт та заміна ліфтів (коригування ПКД) </t>
  </si>
  <si>
    <t>Придбання обладнання для обмеження водовідведення у багатоквартирних будинках</t>
  </si>
  <si>
    <t xml:space="preserve">Капітальний ремонт каналізаційного колектору вул.С.Кемського - вул.Толстого ОСК м.Коростень Житомирської області (в т.ч.виготовлення ПКД) </t>
  </si>
  <si>
    <r>
      <t>Реконструкція систем централізованого водопостачання. "Нова фільтрувальна станція м.Коростень. Хлораторна №1 та №2 (заміна технічнозношеного устаткування з переходом на гіпохлорит натрію) (коригування ПКД)</t>
    </r>
    <r>
      <rPr>
        <b/>
        <sz val="12"/>
        <rFont val="Times New Roman"/>
        <family val="1"/>
        <charset val="204"/>
      </rPr>
      <t xml:space="preserve"> (одержувач КП "Водоканал")</t>
    </r>
  </si>
  <si>
    <r>
      <t xml:space="preserve">Проект "Капітальний ремонт дитячого спортивного майданчика в районі житлового будинку по вул.Сосновського,52 Б в м.Коростені" (виготовлення ПКД) </t>
    </r>
    <r>
      <rPr>
        <b/>
        <sz val="12"/>
        <color indexed="10"/>
        <rFont val="Times New Roman"/>
        <family val="1"/>
        <charset val="204"/>
      </rPr>
      <t>бюджет участі</t>
    </r>
  </si>
  <si>
    <r>
      <t xml:space="preserve">Проект "ЖИВА ВОДА" (капітальний ремонт джерела в мікрорайоні Бровар)" (виготовлення ПКД) </t>
    </r>
    <r>
      <rPr>
        <b/>
        <sz val="12"/>
        <color indexed="10"/>
        <rFont val="Times New Roman"/>
        <family val="1"/>
        <charset val="204"/>
      </rPr>
      <t>бюджет участі</t>
    </r>
  </si>
  <si>
    <r>
      <t xml:space="preserve">Капітальний ремонт фасаду житлового будинку по вул. Красіна, м. Коростень </t>
    </r>
    <r>
      <rPr>
        <b/>
        <sz val="12"/>
        <rFont val="Times New Roman"/>
        <family val="1"/>
        <charset val="204"/>
      </rPr>
      <t>(одержувач ТОВ КВЖРЕП №2)</t>
    </r>
  </si>
  <si>
    <t>Всього по КПКВК 1216090</t>
  </si>
  <si>
    <r>
      <t xml:space="preserve">Капітальний ремонт покрівлі приміщення КВЖРЕП №1 за адресом: вул. Кооперативна 3-А м. Коростень Житомирська область </t>
    </r>
    <r>
      <rPr>
        <b/>
        <sz val="12"/>
        <rFont val="Times New Roman"/>
        <family val="1"/>
        <charset val="204"/>
      </rPr>
      <t>(одержувач КВЖРЕП №1)</t>
    </r>
  </si>
  <si>
    <r>
      <t xml:space="preserve">Реконструкція теплових пунктів з встановленням теплових лічильників в житлових будинках міста Коростень Житомирської області на дільницях №3 та №5 КП Теплозабезпечення </t>
    </r>
    <r>
      <rPr>
        <b/>
        <sz val="11"/>
        <rFont val="Times New Roman"/>
        <family val="1"/>
        <charset val="204"/>
      </rPr>
      <t>(одержувач КП Теплозабезпечення)</t>
    </r>
  </si>
  <si>
    <r>
      <t xml:space="preserve">Будівництво водопровідно-каналізаційних мереж мікрорайону вул. Заводська-Південна в м. Коростені </t>
    </r>
    <r>
      <rPr>
        <b/>
        <sz val="11"/>
        <rFont val="Times New Roman"/>
        <family val="1"/>
        <charset val="204"/>
      </rPr>
      <t>(одержувач КП «Водоканал»)</t>
    </r>
  </si>
  <si>
    <t xml:space="preserve">Капітальний ремонт дороги по вул. 1 Травня в м. Коростені </t>
  </si>
  <si>
    <t>1.3</t>
  </si>
  <si>
    <t xml:space="preserve">Капітальний рем. тротуарів по вул.Грушевського в м. Коростені </t>
  </si>
  <si>
    <r>
      <t xml:space="preserve">Придбання та встановлення спортивно - ігрового майданчика по вул. Сосновського, 50,50-А у м.Коростені </t>
    </r>
    <r>
      <rPr>
        <b/>
        <sz val="11"/>
        <color indexed="10"/>
        <rFont val="Times New Roman"/>
        <family val="1"/>
        <charset val="204"/>
      </rPr>
      <t xml:space="preserve">(обл.субвенція) </t>
    </r>
    <r>
      <rPr>
        <b/>
        <sz val="11"/>
        <rFont val="Times New Roman"/>
        <family val="1"/>
        <charset val="204"/>
      </rPr>
      <t>Одержувач КВЖРЕП № 1</t>
    </r>
  </si>
  <si>
    <r>
      <t xml:space="preserve">Придбан. дитячого ігрового комплексу по вул. Шевченка, 91 </t>
    </r>
    <r>
      <rPr>
        <b/>
        <sz val="11"/>
        <color indexed="10"/>
        <rFont val="Times New Roman"/>
        <family val="1"/>
        <charset val="204"/>
      </rPr>
      <t>(обл.субвенція)</t>
    </r>
    <r>
      <rPr>
        <b/>
        <sz val="11"/>
        <rFont val="Times New Roman"/>
        <family val="1"/>
        <charset val="204"/>
      </rPr>
      <t xml:space="preserve"> Одержувач КВЖРЕП №1</t>
    </r>
  </si>
  <si>
    <r>
      <t xml:space="preserve">Придбан. дитячого ігрового комплексу  за адресою м.Коростень вул. Героїв небесної сотні, 3-А </t>
    </r>
    <r>
      <rPr>
        <b/>
        <sz val="11"/>
        <color indexed="10"/>
        <rFont val="Times New Roman"/>
        <family val="1"/>
        <charset val="204"/>
      </rPr>
      <t>(обл.субвенція)</t>
    </r>
    <r>
      <rPr>
        <b/>
        <sz val="11"/>
        <rFont val="Times New Roman"/>
        <family val="1"/>
        <charset val="204"/>
      </rPr>
      <t xml:space="preserve"> Одержувач КВЖРЕП №1</t>
    </r>
  </si>
  <si>
    <r>
      <t xml:space="preserve">Придбан. дитячого ігрового комплексу за адресою вул. Пушкінська 8, м.Коростень </t>
    </r>
    <r>
      <rPr>
        <b/>
        <sz val="11"/>
        <color indexed="10"/>
        <rFont val="Times New Roman"/>
        <family val="1"/>
        <charset val="204"/>
      </rPr>
      <t>(обл.субвенція)</t>
    </r>
    <r>
      <rPr>
        <b/>
        <sz val="11"/>
        <rFont val="Times New Roman"/>
        <family val="1"/>
        <charset val="204"/>
      </rPr>
      <t xml:space="preserve"> Одержувач КВЖРЕП №1</t>
    </r>
  </si>
  <si>
    <t>Розчищення русла річки Уж в м. Коростені Капітальний ремонт. (виготовлення ПКД)</t>
  </si>
  <si>
    <r>
      <t xml:space="preserve">Капітальний ремонт з заміною покрівлі житлового будинку по вул.Грушевського, 72а м.Коростень Житомирської області </t>
    </r>
    <r>
      <rPr>
        <b/>
        <sz val="12"/>
        <rFont val="Times New Roman"/>
        <family val="1"/>
        <charset val="204"/>
      </rPr>
      <t>(Одержувач ОСББ "Грушевського 72А")</t>
    </r>
  </si>
  <si>
    <r>
      <t xml:space="preserve">Проект "Капітальний ремонт тротуарів по вул. Василя Стуса в м.Коростені" </t>
    </r>
    <r>
      <rPr>
        <b/>
        <sz val="12"/>
        <color indexed="10"/>
        <rFont val="Times New Roman"/>
        <family val="1"/>
        <charset val="204"/>
      </rPr>
      <t>бюджет участі</t>
    </r>
  </si>
  <si>
    <r>
      <t>Проект "Капітальний ремонт тротуарів по вул. Василя Стуса в м.Коростені"</t>
    </r>
    <r>
      <rPr>
        <b/>
        <sz val="12"/>
        <color indexed="10"/>
        <rFont val="Times New Roman"/>
        <family val="1"/>
        <charset val="204"/>
      </rPr>
      <t xml:space="preserve"> бюджет участі</t>
    </r>
  </si>
  <si>
    <t>станом на 30.08.2019 р.</t>
  </si>
  <si>
    <t>Придбання водогрійних котлів</t>
  </si>
  <si>
    <t>Співфінансування на проведення капітального ремонту конструктивних елементів багатоквартирних житлових будинківжитлового фонду</t>
  </si>
  <si>
    <r>
      <t xml:space="preserve">Капітальний ремонт 2-х насосів на КНС № 2 </t>
    </r>
    <r>
      <rPr>
        <b/>
        <sz val="11"/>
        <rFont val="Times New Roman"/>
        <family val="1"/>
        <charset val="204"/>
      </rPr>
      <t>(одержувач ККП "Водоканал")</t>
    </r>
  </si>
  <si>
    <t>Капітальний ремонт пішохідної доріжки по вул. Київській в м. Коростені (незаверш. будівництво 2018р.)</t>
  </si>
</sst>
</file>

<file path=xl/styles.xml><?xml version="1.0" encoding="utf-8"?>
<styleSheet xmlns="http://schemas.openxmlformats.org/spreadsheetml/2006/main">
  <fonts count="27">
    <font>
      <sz val="10"/>
      <name val="Arial Cyr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Helv"/>
      <charset val="204"/>
    </font>
    <font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2">
    <xf numFmtId="0" fontId="0" fillId="0" borderId="0" xfId="0"/>
    <xf numFmtId="0" fontId="4" fillId="0" borderId="0" xfId="0" applyFont="1" applyBorder="1"/>
    <xf numFmtId="0" fontId="5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/>
    <xf numFmtId="0" fontId="10" fillId="2" borderId="1" xfId="0" applyFont="1" applyFill="1" applyBorder="1"/>
    <xf numFmtId="0" fontId="12" fillId="2" borderId="6" xfId="0" applyFont="1" applyFill="1" applyBorder="1"/>
    <xf numFmtId="0" fontId="12" fillId="2" borderId="1" xfId="0" applyFont="1" applyFill="1" applyBorder="1"/>
    <xf numFmtId="0" fontId="17" fillId="0" borderId="0" xfId="0" applyFont="1"/>
    <xf numFmtId="0" fontId="8" fillId="3" borderId="6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4" fontId="15" fillId="2" borderId="2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/>
    </xf>
    <xf numFmtId="0" fontId="12" fillId="4" borderId="1" xfId="0" applyFont="1" applyFill="1" applyBorder="1"/>
    <xf numFmtId="4" fontId="8" fillId="4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/>
    <xf numFmtId="0" fontId="4" fillId="0" borderId="0" xfId="0" applyFont="1"/>
    <xf numFmtId="0" fontId="14" fillId="0" borderId="1" xfId="0" applyNumberFormat="1" applyFont="1" applyFill="1" applyBorder="1" applyAlignment="1" applyProtection="1">
      <alignment horizontal="center" vertical="center" wrapText="1"/>
    </xf>
    <xf numFmtId="4" fontId="15" fillId="0" borderId="7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4" fontId="15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4" fontId="12" fillId="0" borderId="9" xfId="0" applyNumberFormat="1" applyFont="1" applyFill="1" applyBorder="1" applyAlignment="1">
      <alignment horizontal="center" vertical="center"/>
    </xf>
    <xf numFmtId="4" fontId="12" fillId="0" borderId="8" xfId="0" applyNumberFormat="1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 applyProtection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/>
    </xf>
    <xf numFmtId="4" fontId="16" fillId="0" borderId="5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49" fontId="8" fillId="3" borderId="6" xfId="0" applyNumberFormat="1" applyFont="1" applyFill="1" applyBorder="1" applyAlignment="1">
      <alignment horizontal="center" vertical="center"/>
    </xf>
    <xf numFmtId="4" fontId="21" fillId="0" borderId="7" xfId="0" applyNumberFormat="1" applyFont="1" applyFill="1" applyBorder="1" applyAlignment="1">
      <alignment horizontal="center" vertical="center"/>
    </xf>
    <xf numFmtId="4" fontId="15" fillId="0" borderId="9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2" borderId="1" xfId="0" applyFont="1" applyFill="1" applyBorder="1"/>
    <xf numFmtId="0" fontId="11" fillId="0" borderId="5" xfId="0" applyFont="1" applyFill="1" applyBorder="1" applyAlignment="1">
      <alignment horizontal="center"/>
    </xf>
    <xf numFmtId="0" fontId="7" fillId="2" borderId="6" xfId="0" applyFont="1" applyFill="1" applyBorder="1"/>
    <xf numFmtId="0" fontId="15" fillId="2" borderId="1" xfId="0" applyFont="1" applyFill="1" applyBorder="1" applyAlignment="1"/>
    <xf numFmtId="4" fontId="16" fillId="0" borderId="13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" fontId="16" fillId="0" borderId="4" xfId="0" applyNumberFormat="1" applyFont="1" applyFill="1" applyBorder="1" applyAlignment="1" applyProtection="1">
      <alignment horizontal="center" vertical="center" wrapText="1"/>
    </xf>
    <xf numFmtId="4" fontId="21" fillId="0" borderId="5" xfId="0" applyNumberFormat="1" applyFont="1" applyFill="1" applyBorder="1" applyAlignment="1">
      <alignment horizontal="center" vertical="center"/>
    </xf>
    <xf numFmtId="4" fontId="15" fillId="3" borderId="14" xfId="0" applyNumberFormat="1" applyFont="1" applyFill="1" applyBorder="1" applyAlignment="1">
      <alignment horizontal="center" vertical="center"/>
    </xf>
    <xf numFmtId="4" fontId="15" fillId="3" borderId="2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" fontId="8" fillId="0" borderId="4" xfId="0" applyNumberFormat="1" applyFont="1" applyFill="1" applyBorder="1" applyAlignment="1" applyProtection="1">
      <alignment horizontal="center" vertical="center" wrapText="1"/>
    </xf>
    <xf numFmtId="4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4" fontId="15" fillId="0" borderId="4" xfId="0" applyNumberFormat="1" applyFont="1" applyFill="1" applyBorder="1" applyAlignment="1" applyProtection="1">
      <alignment horizontal="center" vertical="center" wrapText="1"/>
    </xf>
    <xf numFmtId="4" fontId="15" fillId="0" borderId="15" xfId="0" applyNumberFormat="1" applyFont="1" applyFill="1" applyBorder="1" applyAlignment="1" applyProtection="1">
      <alignment horizontal="center" vertical="center"/>
    </xf>
    <xf numFmtId="4" fontId="15" fillId="0" borderId="13" xfId="0" applyNumberFormat="1" applyFont="1" applyFill="1" applyBorder="1" applyAlignment="1" applyProtection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" fontId="15" fillId="0" borderId="14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4" fontId="20" fillId="3" borderId="2" xfId="0" applyNumberFormat="1" applyFont="1" applyFill="1" applyBorder="1" applyAlignment="1">
      <alignment horizontal="center" vertical="center"/>
    </xf>
    <xf numFmtId="0" fontId="23" fillId="0" borderId="0" xfId="0" applyFont="1"/>
    <xf numFmtId="4" fontId="15" fillId="0" borderId="7" xfId="0" applyNumberFormat="1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" fontId="16" fillId="0" borderId="18" xfId="0" applyNumberFormat="1" applyFont="1" applyFill="1" applyBorder="1" applyAlignment="1">
      <alignment horizontal="center" vertical="center"/>
    </xf>
    <xf numFmtId="4" fontId="16" fillId="5" borderId="15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4" fontId="16" fillId="0" borderId="7" xfId="0" applyNumberFormat="1" applyFont="1" applyFill="1" applyBorder="1" applyAlignment="1">
      <alignment horizontal="center" vertical="center" wrapText="1"/>
    </xf>
    <xf numFmtId="4" fontId="15" fillId="0" borderId="8" xfId="0" applyNumberFormat="1" applyFont="1" applyFill="1" applyBorder="1" applyAlignment="1" applyProtection="1">
      <alignment horizontal="center" vertical="center" wrapText="1"/>
    </xf>
    <xf numFmtId="4" fontId="16" fillId="0" borderId="8" xfId="0" applyNumberFormat="1" applyFont="1" applyFill="1" applyBorder="1" applyAlignment="1" applyProtection="1">
      <alignment horizontal="center" vertical="center" wrapText="1"/>
    </xf>
    <xf numFmtId="0" fontId="14" fillId="0" borderId="16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/>
    </xf>
    <xf numFmtId="4" fontId="12" fillId="0" borderId="8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4" fontId="15" fillId="0" borderId="8" xfId="0" applyNumberFormat="1" applyFont="1" applyFill="1" applyBorder="1" applyAlignment="1">
      <alignment horizontal="center" vertical="center" wrapText="1"/>
    </xf>
    <xf numFmtId="4" fontId="16" fillId="0" borderId="9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/>
    </xf>
    <xf numFmtId="4" fontId="16" fillId="0" borderId="4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/>
    </xf>
    <xf numFmtId="4" fontId="16" fillId="0" borderId="15" xfId="0" applyNumberFormat="1" applyFont="1" applyFill="1" applyBorder="1" applyAlignment="1">
      <alignment horizontal="center" vertical="center"/>
    </xf>
    <xf numFmtId="4" fontId="16" fillId="0" borderId="5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/>
    </xf>
    <xf numFmtId="4" fontId="16" fillId="0" borderId="19" xfId="0" applyNumberFormat="1" applyFont="1" applyFill="1" applyBorder="1" applyAlignment="1">
      <alignment horizontal="center" vertical="center"/>
    </xf>
    <xf numFmtId="4" fontId="16" fillId="0" borderId="20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4" fontId="16" fillId="0" borderId="22" xfId="0" applyNumberFormat="1" applyFont="1" applyFill="1" applyBorder="1" applyAlignment="1">
      <alignment horizontal="center" vertical="center"/>
    </xf>
    <xf numFmtId="4" fontId="16" fillId="0" borderId="23" xfId="0" applyNumberFormat="1" applyFont="1" applyFill="1" applyBorder="1" applyAlignment="1">
      <alignment horizontal="center" vertical="center"/>
    </xf>
    <xf numFmtId="4" fontId="15" fillId="0" borderId="20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/>
    </xf>
    <xf numFmtId="4" fontId="15" fillId="0" borderId="5" xfId="0" applyNumberFormat="1" applyFont="1" applyFill="1" applyBorder="1" applyAlignment="1" applyProtection="1">
      <alignment horizontal="center" vertical="center" wrapText="1"/>
    </xf>
    <xf numFmtId="0" fontId="11" fillId="0" borderId="17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49" fontId="11" fillId="0" borderId="12" xfId="0" applyNumberFormat="1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4" fontId="12" fillId="0" borderId="9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/>
    </xf>
    <xf numFmtId="4" fontId="12" fillId="5" borderId="5" xfId="0" applyNumberFormat="1" applyFont="1" applyFill="1" applyBorder="1" applyAlignment="1">
      <alignment horizontal="center" vertical="center"/>
    </xf>
    <xf numFmtId="4" fontId="16" fillId="0" borderId="5" xfId="0" applyNumberFormat="1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center" vertical="center"/>
    </xf>
    <xf numFmtId="4" fontId="8" fillId="5" borderId="4" xfId="0" applyNumberFormat="1" applyFont="1" applyFill="1" applyBorder="1" applyAlignment="1">
      <alignment horizontal="center" vertical="center"/>
    </xf>
    <xf numFmtId="49" fontId="12" fillId="5" borderId="12" xfId="0" applyNumberFormat="1" applyFont="1" applyFill="1" applyBorder="1" applyAlignment="1">
      <alignment horizontal="center" vertical="center"/>
    </xf>
    <xf numFmtId="4" fontId="21" fillId="5" borderId="7" xfId="0" applyNumberFormat="1" applyFont="1" applyFill="1" applyBorder="1" applyAlignment="1">
      <alignment horizontal="center" vertical="center"/>
    </xf>
    <xf numFmtId="4" fontId="15" fillId="2" borderId="24" xfId="0" applyNumberFormat="1" applyFont="1" applyFill="1" applyBorder="1" applyAlignment="1">
      <alignment horizontal="center" vertical="center"/>
    </xf>
    <xf numFmtId="4" fontId="15" fillId="2" borderId="6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4" fontId="16" fillId="0" borderId="8" xfId="0" applyNumberFormat="1" applyFont="1" applyFill="1" applyBorder="1" applyAlignment="1">
      <alignment horizontal="center" vertical="center" wrapText="1"/>
    </xf>
    <xf numFmtId="4" fontId="12" fillId="0" borderId="26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4" fontId="16" fillId="5" borderId="27" xfId="0" applyNumberFormat="1" applyFont="1" applyFill="1" applyBorder="1" applyAlignment="1">
      <alignment horizontal="center" vertical="center"/>
    </xf>
    <xf numFmtId="4" fontId="16" fillId="5" borderId="7" xfId="0" applyNumberFormat="1" applyFont="1" applyFill="1" applyBorder="1" applyAlignment="1">
      <alignment horizontal="center" vertical="center"/>
    </xf>
    <xf numFmtId="4" fontId="16" fillId="0" borderId="7" xfId="0" applyNumberFormat="1" applyFont="1" applyFill="1" applyBorder="1" applyAlignment="1">
      <alignment horizontal="center" vertical="center"/>
    </xf>
    <xf numFmtId="4" fontId="16" fillId="5" borderId="5" xfId="0" applyNumberFormat="1" applyFont="1" applyFill="1" applyBorder="1" applyAlignment="1">
      <alignment horizontal="center" vertical="center" wrapText="1"/>
    </xf>
    <xf numFmtId="4" fontId="12" fillId="5" borderId="10" xfId="0" applyNumberFormat="1" applyFont="1" applyFill="1" applyBorder="1" applyAlignment="1">
      <alignment horizontal="center" vertical="center"/>
    </xf>
    <xf numFmtId="4" fontId="16" fillId="5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 applyProtection="1">
      <alignment horizontal="center" vertical="center" wrapText="1"/>
    </xf>
    <xf numFmtId="0" fontId="8" fillId="5" borderId="12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4" fontId="15" fillId="5" borderId="5" xfId="0" applyNumberFormat="1" applyFont="1" applyFill="1" applyBorder="1" applyAlignment="1">
      <alignment horizontal="center" vertical="center" wrapText="1"/>
    </xf>
    <xf numFmtId="4" fontId="12" fillId="5" borderId="5" xfId="0" applyNumberFormat="1" applyFont="1" applyFill="1" applyBorder="1" applyAlignment="1">
      <alignment horizontal="center" vertical="center" wrapText="1"/>
    </xf>
    <xf numFmtId="4" fontId="15" fillId="5" borderId="7" xfId="0" applyNumberFormat="1" applyFont="1" applyFill="1" applyBorder="1" applyAlignment="1">
      <alignment horizontal="center" vertical="center" wrapText="1"/>
    </xf>
    <xf numFmtId="49" fontId="12" fillId="5" borderId="11" xfId="0" applyNumberFormat="1" applyFont="1" applyFill="1" applyBorder="1" applyAlignment="1">
      <alignment horizontal="center" vertical="center"/>
    </xf>
    <xf numFmtId="4" fontId="15" fillId="5" borderId="20" xfId="0" applyNumberFormat="1" applyFont="1" applyFill="1" applyBorder="1" applyAlignment="1">
      <alignment horizontal="center" vertical="center" wrapText="1"/>
    </xf>
    <xf numFmtId="49" fontId="10" fillId="5" borderId="11" xfId="0" applyNumberFormat="1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/>
    </xf>
    <xf numFmtId="4" fontId="16" fillId="5" borderId="8" xfId="0" applyNumberFormat="1" applyFont="1" applyFill="1" applyBorder="1" applyAlignment="1">
      <alignment horizontal="center" vertical="center"/>
    </xf>
    <xf numFmtId="4" fontId="12" fillId="5" borderId="8" xfId="0" applyNumberFormat="1" applyFont="1" applyFill="1" applyBorder="1" applyAlignment="1">
      <alignment horizontal="center" vertical="center"/>
    </xf>
    <xf numFmtId="4" fontId="16" fillId="5" borderId="13" xfId="0" applyNumberFormat="1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4" fontId="12" fillId="5" borderId="4" xfId="0" applyNumberFormat="1" applyFont="1" applyFill="1" applyBorder="1" applyAlignment="1">
      <alignment horizontal="center" vertical="center"/>
    </xf>
    <xf numFmtId="4" fontId="8" fillId="5" borderId="15" xfId="0" applyNumberFormat="1" applyFont="1" applyFill="1" applyBorder="1" applyAlignment="1">
      <alignment horizontal="center" vertical="center"/>
    </xf>
    <xf numFmtId="49" fontId="12" fillId="5" borderId="3" xfId="0" applyNumberFormat="1" applyFont="1" applyFill="1" applyBorder="1" applyAlignment="1">
      <alignment horizontal="center" vertical="center"/>
    </xf>
    <xf numFmtId="4" fontId="16" fillId="5" borderId="4" xfId="0" applyNumberFormat="1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4" fontId="15" fillId="5" borderId="9" xfId="0" applyNumberFormat="1" applyFont="1" applyFill="1" applyBorder="1" applyAlignment="1">
      <alignment horizontal="center" vertical="center" wrapText="1"/>
    </xf>
    <xf numFmtId="4" fontId="12" fillId="5" borderId="9" xfId="0" applyNumberFormat="1" applyFont="1" applyFill="1" applyBorder="1" applyAlignment="1">
      <alignment horizontal="center" vertical="center" wrapText="1"/>
    </xf>
    <xf numFmtId="4" fontId="15" fillId="5" borderId="13" xfId="0" applyNumberFormat="1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/>
    </xf>
    <xf numFmtId="49" fontId="10" fillId="5" borderId="3" xfId="0" applyNumberFormat="1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/>
    </xf>
    <xf numFmtId="4" fontId="21" fillId="5" borderId="4" xfId="0" applyNumberFormat="1" applyFont="1" applyFill="1" applyBorder="1" applyAlignment="1">
      <alignment horizontal="center" vertical="center"/>
    </xf>
    <xf numFmtId="4" fontId="12" fillId="0" borderId="8" xfId="0" applyNumberFormat="1" applyFont="1" applyFill="1" applyBorder="1" applyAlignment="1" applyProtection="1">
      <alignment horizontal="center" vertical="center" wrapText="1"/>
    </xf>
    <xf numFmtId="0" fontId="14" fillId="0" borderId="21" xfId="0" applyNumberFormat="1" applyFont="1" applyFill="1" applyBorder="1" applyAlignment="1" applyProtection="1">
      <alignment horizontal="center" vertical="center" wrapText="1"/>
    </xf>
    <xf numFmtId="4" fontId="15" fillId="0" borderId="17" xfId="0" applyNumberFormat="1" applyFont="1" applyFill="1" applyBorder="1" applyAlignment="1" applyProtection="1">
      <alignment horizontal="center" vertical="center" wrapText="1"/>
    </xf>
    <xf numFmtId="4" fontId="15" fillId="0" borderId="23" xfId="0" applyNumberFormat="1" applyFont="1" applyFill="1" applyBorder="1" applyAlignment="1" applyProtection="1">
      <alignment horizontal="center" vertical="center"/>
    </xf>
    <xf numFmtId="0" fontId="14" fillId="5" borderId="12" xfId="0" applyNumberFormat="1" applyFont="1" applyFill="1" applyBorder="1" applyAlignment="1" applyProtection="1">
      <alignment horizontal="center" vertical="center" wrapText="1"/>
    </xf>
    <xf numFmtId="0" fontId="11" fillId="5" borderId="5" xfId="0" applyNumberFormat="1" applyFont="1" applyFill="1" applyBorder="1" applyAlignment="1" applyProtection="1">
      <alignment horizontal="center" vertical="center"/>
    </xf>
    <xf numFmtId="4" fontId="15" fillId="5" borderId="5" xfId="0" applyNumberFormat="1" applyFont="1" applyFill="1" applyBorder="1" applyAlignment="1" applyProtection="1">
      <alignment horizontal="center" vertical="center" wrapText="1"/>
    </xf>
    <xf numFmtId="4" fontId="12" fillId="5" borderId="5" xfId="0" applyNumberFormat="1" applyFont="1" applyFill="1" applyBorder="1" applyAlignment="1" applyProtection="1">
      <alignment horizontal="center" vertical="center" wrapText="1"/>
    </xf>
    <xf numFmtId="4" fontId="15" fillId="5" borderId="7" xfId="0" applyNumberFormat="1" applyFont="1" applyFill="1" applyBorder="1" applyAlignment="1" applyProtection="1">
      <alignment horizontal="center" vertical="center"/>
    </xf>
    <xf numFmtId="0" fontId="12" fillId="0" borderId="36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3" fillId="4" borderId="28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5" borderId="34" xfId="0" applyFont="1" applyFill="1" applyBorder="1" applyAlignment="1">
      <alignment horizontal="left" vertical="center" wrapText="1"/>
    </xf>
    <xf numFmtId="0" fontId="12" fillId="5" borderId="19" xfId="0" applyFont="1" applyFill="1" applyBorder="1" applyAlignment="1">
      <alignment horizontal="left" vertical="center" wrapText="1"/>
    </xf>
    <xf numFmtId="0" fontId="12" fillId="5" borderId="35" xfId="0" applyFont="1" applyFill="1" applyBorder="1" applyAlignment="1">
      <alignment horizontal="left" vertical="center" wrapText="1"/>
    </xf>
    <xf numFmtId="0" fontId="12" fillId="5" borderId="32" xfId="0" applyFont="1" applyFill="1" applyBorder="1" applyAlignment="1">
      <alignment horizontal="left" vertical="center" wrapText="1"/>
    </xf>
    <xf numFmtId="0" fontId="12" fillId="5" borderId="22" xfId="0" applyFont="1" applyFill="1" applyBorder="1" applyAlignment="1">
      <alignment horizontal="left" vertical="center" wrapText="1"/>
    </xf>
    <xf numFmtId="0" fontId="12" fillId="5" borderId="33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8" fillId="3" borderId="24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13" fillId="0" borderId="36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19" fillId="0" borderId="14" xfId="0" applyFont="1" applyFill="1" applyBorder="1"/>
    <xf numFmtId="0" fontId="19" fillId="0" borderId="28" xfId="0" applyFont="1" applyFill="1" applyBorder="1"/>
    <xf numFmtId="0" fontId="12" fillId="5" borderId="36" xfId="0" applyFont="1" applyFill="1" applyBorder="1" applyAlignment="1">
      <alignment horizontal="left" vertical="center" wrapText="1"/>
    </xf>
    <xf numFmtId="0" fontId="12" fillId="5" borderId="27" xfId="0" applyFont="1" applyFill="1" applyBorder="1" applyAlignment="1">
      <alignment horizontal="left" vertical="center" wrapText="1"/>
    </xf>
    <xf numFmtId="0" fontId="12" fillId="5" borderId="10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0" fillId="0" borderId="36" xfId="0" applyNumberFormat="1" applyFont="1" applyFill="1" applyBorder="1" applyAlignment="1">
      <alignment horizontal="left" vertical="center" wrapText="1"/>
    </xf>
    <xf numFmtId="0" fontId="10" fillId="0" borderId="27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29" xfId="0" applyNumberFormat="1" applyFont="1" applyFill="1" applyBorder="1" applyAlignment="1">
      <alignment horizontal="left" vertical="center" wrapText="1"/>
    </xf>
    <xf numFmtId="0" fontId="10" fillId="0" borderId="30" xfId="0" applyNumberFormat="1" applyFont="1" applyFill="1" applyBorder="1" applyAlignment="1">
      <alignment horizontal="left" vertical="center" wrapText="1"/>
    </xf>
    <xf numFmtId="0" fontId="10" fillId="0" borderId="31" xfId="0" applyNumberFormat="1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3" fillId="5" borderId="36" xfId="0" applyFont="1" applyFill="1" applyBorder="1" applyAlignment="1">
      <alignment horizontal="left" vertical="center" wrapText="1"/>
    </xf>
    <xf numFmtId="0" fontId="13" fillId="5" borderId="27" xfId="0" applyFont="1" applyFill="1" applyBorder="1" applyAlignment="1">
      <alignment horizontal="left" vertical="center" wrapText="1"/>
    </xf>
    <xf numFmtId="0" fontId="13" fillId="5" borderId="10" xfId="0" applyFont="1" applyFill="1" applyBorder="1" applyAlignment="1">
      <alignment horizontal="left" vertical="center" wrapText="1"/>
    </xf>
    <xf numFmtId="0" fontId="10" fillId="5" borderId="29" xfId="0" applyNumberFormat="1" applyFont="1" applyFill="1" applyBorder="1" applyAlignment="1">
      <alignment horizontal="left" vertical="center" wrapText="1"/>
    </xf>
    <xf numFmtId="0" fontId="10" fillId="5" borderId="30" xfId="0" applyNumberFormat="1" applyFont="1" applyFill="1" applyBorder="1" applyAlignment="1">
      <alignment horizontal="left" vertical="center" wrapText="1"/>
    </xf>
    <xf numFmtId="0" fontId="10" fillId="5" borderId="31" xfId="0" applyNumberFormat="1" applyFont="1" applyFill="1" applyBorder="1" applyAlignment="1">
      <alignment horizontal="left" vertical="center" wrapText="1"/>
    </xf>
    <xf numFmtId="0" fontId="10" fillId="5" borderId="36" xfId="0" applyFont="1" applyFill="1" applyBorder="1" applyAlignment="1">
      <alignment horizontal="left" vertical="center" wrapText="1"/>
    </xf>
    <xf numFmtId="0" fontId="10" fillId="5" borderId="27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left" vertical="center" wrapText="1"/>
    </xf>
    <xf numFmtId="0" fontId="12" fillId="5" borderId="29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49" fontId="12" fillId="0" borderId="29" xfId="0" applyNumberFormat="1" applyFont="1" applyFill="1" applyBorder="1" applyAlignment="1">
      <alignment horizontal="left" vertical="center" wrapText="1"/>
    </xf>
    <xf numFmtId="49" fontId="12" fillId="0" borderId="30" xfId="0" applyNumberFormat="1" applyFont="1" applyFill="1" applyBorder="1" applyAlignment="1">
      <alignment horizontal="left" vertical="center" wrapText="1"/>
    </xf>
    <xf numFmtId="49" fontId="12" fillId="0" borderId="3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view="pageBreakPreview" zoomScale="85" zoomScaleNormal="100" zoomScaleSheetLayoutView="85" workbookViewId="0">
      <selection activeCell="O5" sqref="O5"/>
    </sheetView>
  </sheetViews>
  <sheetFormatPr defaultRowHeight="12.75"/>
  <cols>
    <col min="1" max="1" width="4.5703125" customWidth="1"/>
    <col min="2" max="2" width="5.28515625" customWidth="1"/>
    <col min="3" max="3" width="13.7109375" customWidth="1"/>
    <col min="7" max="7" width="14.42578125" customWidth="1"/>
    <col min="8" max="9" width="15.140625" customWidth="1"/>
    <col min="10" max="10" width="14.5703125" customWidth="1"/>
  </cols>
  <sheetData>
    <row r="1" spans="1:10" ht="21.75" customHeight="1">
      <c r="A1" s="187" t="s">
        <v>26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5.75" customHeight="1">
      <c r="A2" s="188" t="s">
        <v>108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10" ht="34.5" customHeight="1" thickBot="1">
      <c r="A3" s="189" t="s">
        <v>72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:10" ht="30" customHeight="1" thickBot="1">
      <c r="A4" s="48" t="s">
        <v>5</v>
      </c>
      <c r="B4" s="5" t="s">
        <v>1</v>
      </c>
      <c r="C4" s="190" t="s">
        <v>6</v>
      </c>
      <c r="D4" s="190"/>
      <c r="E4" s="190"/>
      <c r="F4" s="190"/>
      <c r="G4" s="190"/>
      <c r="H4" s="5" t="s">
        <v>2</v>
      </c>
      <c r="I4" s="6" t="s">
        <v>7</v>
      </c>
      <c r="J4" s="7" t="s">
        <v>8</v>
      </c>
    </row>
    <row r="5" spans="1:10" ht="33.75" customHeight="1">
      <c r="A5" s="10">
        <v>1</v>
      </c>
      <c r="B5" s="11">
        <v>3210</v>
      </c>
      <c r="C5" s="215" t="s">
        <v>28</v>
      </c>
      <c r="D5" s="216"/>
      <c r="E5" s="216"/>
      <c r="F5" s="216"/>
      <c r="G5" s="217"/>
      <c r="H5" s="73">
        <f>1400000-H6-H7-40000</f>
        <v>765657.5</v>
      </c>
      <c r="I5" s="64"/>
      <c r="J5" s="74">
        <f>H5-I5</f>
        <v>765657.5</v>
      </c>
    </row>
    <row r="6" spans="1:10" ht="62.25" customHeight="1">
      <c r="A6" s="123" t="s">
        <v>10</v>
      </c>
      <c r="B6" s="119">
        <v>3210</v>
      </c>
      <c r="C6" s="184" t="s">
        <v>85</v>
      </c>
      <c r="D6" s="185"/>
      <c r="E6" s="185"/>
      <c r="F6" s="185"/>
      <c r="G6" s="186"/>
      <c r="H6" s="120">
        <v>259079</v>
      </c>
      <c r="I6" s="120"/>
      <c r="J6" s="86">
        <f>H6-I6</f>
        <v>259079</v>
      </c>
    </row>
    <row r="7" spans="1:10" ht="62.25" customHeight="1">
      <c r="A7" s="123" t="s">
        <v>11</v>
      </c>
      <c r="B7" s="119">
        <v>3210</v>
      </c>
      <c r="C7" s="184" t="s">
        <v>105</v>
      </c>
      <c r="D7" s="185"/>
      <c r="E7" s="185"/>
      <c r="F7" s="185"/>
      <c r="G7" s="186"/>
      <c r="H7" s="120">
        <v>335263.5</v>
      </c>
      <c r="I7" s="148">
        <v>335263.5</v>
      </c>
      <c r="J7" s="86">
        <f>H7-I7</f>
        <v>0</v>
      </c>
    </row>
    <row r="8" spans="1:10" ht="35.25" customHeight="1">
      <c r="A8" s="122">
        <v>2</v>
      </c>
      <c r="B8" s="119">
        <v>3210</v>
      </c>
      <c r="C8" s="184" t="s">
        <v>92</v>
      </c>
      <c r="D8" s="185"/>
      <c r="E8" s="185"/>
      <c r="F8" s="185"/>
      <c r="G8" s="186"/>
      <c r="H8" s="120">
        <v>250000</v>
      </c>
      <c r="I8" s="120"/>
      <c r="J8" s="86">
        <f>H8-I8</f>
        <v>250000</v>
      </c>
    </row>
    <row r="9" spans="1:10" ht="47.25" customHeight="1" thickBot="1">
      <c r="A9" s="176">
        <v>3</v>
      </c>
      <c r="B9" s="121">
        <v>3210</v>
      </c>
      <c r="C9" s="259" t="s">
        <v>110</v>
      </c>
      <c r="D9" s="260"/>
      <c r="E9" s="260"/>
      <c r="F9" s="260"/>
      <c r="G9" s="261"/>
      <c r="H9" s="177">
        <v>110000</v>
      </c>
      <c r="I9" s="177"/>
      <c r="J9" s="178">
        <f>H9-I9</f>
        <v>110000</v>
      </c>
    </row>
    <row r="10" spans="1:10" ht="28.5" customHeight="1" thickBot="1">
      <c r="A10" s="60"/>
      <c r="B10" s="61"/>
      <c r="C10" s="224" t="s">
        <v>27</v>
      </c>
      <c r="D10" s="225"/>
      <c r="E10" s="225"/>
      <c r="F10" s="225"/>
      <c r="G10" s="225"/>
      <c r="H10" s="8">
        <f>SUM(H5:H9)</f>
        <v>1720000</v>
      </c>
      <c r="I10" s="8">
        <f>SUM(I5:I9)</f>
        <v>335263.5</v>
      </c>
      <c r="J10" s="8">
        <f>SUM(J5:J9)</f>
        <v>1384736.5</v>
      </c>
    </row>
    <row r="11" spans="1:10" ht="46.5" customHeight="1">
      <c r="A11" s="10">
        <v>1</v>
      </c>
      <c r="B11" s="11">
        <v>3210</v>
      </c>
      <c r="C11" s="276" t="s">
        <v>51</v>
      </c>
      <c r="D11" s="277"/>
      <c r="E11" s="277"/>
      <c r="F11" s="277"/>
      <c r="G11" s="278"/>
      <c r="H11" s="73">
        <f>291087-30000</f>
        <v>261087</v>
      </c>
      <c r="I11" s="64"/>
      <c r="J11" s="74">
        <f>H11-I11</f>
        <v>261087</v>
      </c>
    </row>
    <row r="12" spans="1:10" ht="46.5" customHeight="1">
      <c r="A12" s="122">
        <v>2</v>
      </c>
      <c r="B12" s="119">
        <v>3210</v>
      </c>
      <c r="C12" s="244" t="s">
        <v>67</v>
      </c>
      <c r="D12" s="245"/>
      <c r="E12" s="245"/>
      <c r="F12" s="245"/>
      <c r="G12" s="246"/>
      <c r="H12" s="120">
        <v>250600</v>
      </c>
      <c r="I12" s="129"/>
      <c r="J12" s="86">
        <f>H12-I12</f>
        <v>250600</v>
      </c>
    </row>
    <row r="13" spans="1:10" ht="46.5" customHeight="1">
      <c r="A13" s="179">
        <v>3</v>
      </c>
      <c r="B13" s="180">
        <v>3132</v>
      </c>
      <c r="C13" s="273" t="s">
        <v>88</v>
      </c>
      <c r="D13" s="274"/>
      <c r="E13" s="274"/>
      <c r="F13" s="274"/>
      <c r="G13" s="275"/>
      <c r="H13" s="181">
        <v>245000</v>
      </c>
      <c r="I13" s="182">
        <f>15000+167726.4+2647.51+2700</f>
        <v>188073.91</v>
      </c>
      <c r="J13" s="183">
        <f>H13-I13</f>
        <v>56926.09</v>
      </c>
    </row>
    <row r="14" spans="1:10" ht="35.25" customHeight="1" thickBot="1">
      <c r="A14" s="96">
        <v>4</v>
      </c>
      <c r="B14" s="97">
        <v>3210</v>
      </c>
      <c r="C14" s="262" t="s">
        <v>111</v>
      </c>
      <c r="D14" s="263"/>
      <c r="E14" s="263"/>
      <c r="F14" s="263"/>
      <c r="G14" s="264"/>
      <c r="H14" s="94">
        <v>350000</v>
      </c>
      <c r="I14" s="175"/>
      <c r="J14" s="86">
        <f>H14-I14</f>
        <v>350000</v>
      </c>
    </row>
    <row r="15" spans="1:10" ht="23.25" customHeight="1" thickBot="1">
      <c r="A15" s="60"/>
      <c r="B15" s="61"/>
      <c r="C15" s="224" t="s">
        <v>49</v>
      </c>
      <c r="D15" s="225"/>
      <c r="E15" s="225"/>
      <c r="F15" s="225"/>
      <c r="G15" s="225"/>
      <c r="H15" s="8">
        <f>SUM(H11:H14)</f>
        <v>1106687</v>
      </c>
      <c r="I15" s="8">
        <f>SUM(I11:I14)</f>
        <v>188073.91</v>
      </c>
      <c r="J15" s="8">
        <f>SUM(J11:J14)</f>
        <v>918613.09</v>
      </c>
    </row>
    <row r="16" spans="1:10" ht="33.75" customHeight="1">
      <c r="A16" s="10">
        <v>1</v>
      </c>
      <c r="B16" s="11">
        <v>3210</v>
      </c>
      <c r="C16" s="215" t="s">
        <v>61</v>
      </c>
      <c r="D16" s="216"/>
      <c r="E16" s="216"/>
      <c r="F16" s="216"/>
      <c r="G16" s="217"/>
      <c r="H16" s="73">
        <f>300000-30000+40000</f>
        <v>310000</v>
      </c>
      <c r="I16" s="64"/>
      <c r="J16" s="74">
        <f>H16-I16</f>
        <v>310000</v>
      </c>
    </row>
    <row r="17" spans="1:10" ht="33.75" customHeight="1" thickBot="1">
      <c r="A17" s="96">
        <v>2</v>
      </c>
      <c r="B17" s="97">
        <v>3210</v>
      </c>
      <c r="C17" s="247" t="s">
        <v>86</v>
      </c>
      <c r="D17" s="248"/>
      <c r="E17" s="248"/>
      <c r="F17" s="248"/>
      <c r="G17" s="249"/>
      <c r="H17" s="94">
        <f>30000</f>
        <v>30000</v>
      </c>
      <c r="I17" s="95"/>
      <c r="J17" s="75">
        <f>H17-I17</f>
        <v>30000</v>
      </c>
    </row>
    <row r="18" spans="1:10" ht="23.25" customHeight="1" thickBot="1">
      <c r="A18" s="60"/>
      <c r="B18" s="61"/>
      <c r="C18" s="224" t="s">
        <v>29</v>
      </c>
      <c r="D18" s="225"/>
      <c r="E18" s="225"/>
      <c r="F18" s="225"/>
      <c r="G18" s="225"/>
      <c r="H18" s="8">
        <f>SUM(H16:H17)</f>
        <v>340000</v>
      </c>
      <c r="I18" s="8">
        <f>SUM(I16:I17)</f>
        <v>0</v>
      </c>
      <c r="J18" s="8">
        <f>SUM(J16:J17)</f>
        <v>340000</v>
      </c>
    </row>
    <row r="19" spans="1:10" ht="48" customHeight="1">
      <c r="A19" s="54">
        <v>1</v>
      </c>
      <c r="B19" s="12">
        <v>3132</v>
      </c>
      <c r="C19" s="184" t="s">
        <v>52</v>
      </c>
      <c r="D19" s="185"/>
      <c r="E19" s="185"/>
      <c r="F19" s="185"/>
      <c r="G19" s="186"/>
      <c r="H19" s="40">
        <f>400000-25046</f>
        <v>374954</v>
      </c>
      <c r="I19" s="13">
        <f>40860</f>
        <v>40860</v>
      </c>
      <c r="J19" s="35">
        <f>H19-I19</f>
        <v>334094</v>
      </c>
    </row>
    <row r="20" spans="1:10" ht="45.75" customHeight="1">
      <c r="A20" s="54">
        <v>2</v>
      </c>
      <c r="B20" s="12">
        <v>3210</v>
      </c>
      <c r="C20" s="184" t="s">
        <v>53</v>
      </c>
      <c r="D20" s="185"/>
      <c r="E20" s="185"/>
      <c r="F20" s="185"/>
      <c r="G20" s="186"/>
      <c r="H20" s="40">
        <v>400000</v>
      </c>
      <c r="I20" s="13"/>
      <c r="J20" s="35">
        <f>H20-I20</f>
        <v>400000</v>
      </c>
    </row>
    <row r="21" spans="1:10" ht="46.5" customHeight="1">
      <c r="A21" s="54">
        <v>3</v>
      </c>
      <c r="B21" s="12">
        <v>3132</v>
      </c>
      <c r="C21" s="184" t="s">
        <v>54</v>
      </c>
      <c r="D21" s="185"/>
      <c r="E21" s="185"/>
      <c r="F21" s="185"/>
      <c r="G21" s="186"/>
      <c r="H21" s="40">
        <v>70000</v>
      </c>
      <c r="I21" s="13"/>
      <c r="J21" s="35">
        <f>H21-I21</f>
        <v>70000</v>
      </c>
    </row>
    <row r="22" spans="1:10" ht="29.25" customHeight="1">
      <c r="A22" s="54">
        <v>4</v>
      </c>
      <c r="B22" s="12">
        <v>3132</v>
      </c>
      <c r="C22" s="184" t="s">
        <v>9</v>
      </c>
      <c r="D22" s="185"/>
      <c r="E22" s="185"/>
      <c r="F22" s="185"/>
      <c r="G22" s="186"/>
      <c r="H22" s="40">
        <f>532800+25046+17550</f>
        <v>575396</v>
      </c>
      <c r="I22" s="13">
        <f>49360</f>
        <v>49360</v>
      </c>
      <c r="J22" s="35">
        <f t="shared" ref="J22:J31" si="0">H22-I22</f>
        <v>526036</v>
      </c>
    </row>
    <row r="23" spans="1:10" ht="34.5" customHeight="1">
      <c r="A23" s="54">
        <v>5</v>
      </c>
      <c r="B23" s="12">
        <v>3132</v>
      </c>
      <c r="C23" s="184" t="s">
        <v>112</v>
      </c>
      <c r="D23" s="185"/>
      <c r="E23" s="185"/>
      <c r="F23" s="185"/>
      <c r="G23" s="186"/>
      <c r="H23" s="40">
        <f>237200-17550</f>
        <v>219650</v>
      </c>
      <c r="I23" s="13"/>
      <c r="J23" s="35">
        <f t="shared" si="0"/>
        <v>219650</v>
      </c>
    </row>
    <row r="24" spans="1:10" ht="62.25" customHeight="1">
      <c r="A24" s="54">
        <v>6</v>
      </c>
      <c r="B24" s="12">
        <v>3132</v>
      </c>
      <c r="C24" s="184" t="s">
        <v>65</v>
      </c>
      <c r="D24" s="185"/>
      <c r="E24" s="185"/>
      <c r="F24" s="185"/>
      <c r="G24" s="186"/>
      <c r="H24" s="40">
        <v>125000</v>
      </c>
      <c r="I24" s="13"/>
      <c r="J24" s="35">
        <f t="shared" si="0"/>
        <v>125000</v>
      </c>
    </row>
    <row r="25" spans="1:10" ht="46.5" customHeight="1">
      <c r="A25" s="54">
        <v>7</v>
      </c>
      <c r="B25" s="12">
        <v>3210</v>
      </c>
      <c r="C25" s="184" t="s">
        <v>66</v>
      </c>
      <c r="D25" s="185"/>
      <c r="E25" s="185"/>
      <c r="F25" s="185"/>
      <c r="G25" s="186"/>
      <c r="H25" s="40">
        <v>284000</v>
      </c>
      <c r="I25" s="13"/>
      <c r="J25" s="35">
        <f t="shared" si="0"/>
        <v>284000</v>
      </c>
    </row>
    <row r="26" spans="1:10" ht="64.5" customHeight="1">
      <c r="A26" s="149">
        <v>8</v>
      </c>
      <c r="B26" s="150">
        <v>3132</v>
      </c>
      <c r="C26" s="232" t="s">
        <v>90</v>
      </c>
      <c r="D26" s="233"/>
      <c r="E26" s="233"/>
      <c r="F26" s="233"/>
      <c r="G26" s="234"/>
      <c r="H26" s="151">
        <v>35000</v>
      </c>
      <c r="I26" s="152">
        <v>35000</v>
      </c>
      <c r="J26" s="153">
        <f t="shared" si="0"/>
        <v>0</v>
      </c>
    </row>
    <row r="27" spans="1:10" ht="48" customHeight="1">
      <c r="A27" s="149">
        <v>9</v>
      </c>
      <c r="B27" s="150">
        <v>3132</v>
      </c>
      <c r="C27" s="232" t="s">
        <v>91</v>
      </c>
      <c r="D27" s="233"/>
      <c r="E27" s="233"/>
      <c r="F27" s="233"/>
      <c r="G27" s="234"/>
      <c r="H27" s="151">
        <v>15000</v>
      </c>
      <c r="I27" s="152">
        <v>15000</v>
      </c>
      <c r="J27" s="153">
        <f t="shared" si="0"/>
        <v>0</v>
      </c>
    </row>
    <row r="28" spans="1:10" ht="48" customHeight="1">
      <c r="A28" s="171">
        <v>10</v>
      </c>
      <c r="B28" s="167">
        <v>3210</v>
      </c>
      <c r="C28" s="270" t="s">
        <v>100</v>
      </c>
      <c r="D28" s="271"/>
      <c r="E28" s="271"/>
      <c r="F28" s="271"/>
      <c r="G28" s="272"/>
      <c r="H28" s="168">
        <v>169665</v>
      </c>
      <c r="I28" s="169">
        <f>160000</f>
        <v>160000</v>
      </c>
      <c r="J28" s="170">
        <f t="shared" si="0"/>
        <v>9665</v>
      </c>
    </row>
    <row r="29" spans="1:10" ht="45.75" customHeight="1">
      <c r="A29" s="54">
        <v>11</v>
      </c>
      <c r="B29" s="124">
        <v>3210</v>
      </c>
      <c r="C29" s="250" t="s">
        <v>102</v>
      </c>
      <c r="D29" s="251"/>
      <c r="E29" s="251"/>
      <c r="F29" s="251"/>
      <c r="G29" s="252"/>
      <c r="H29" s="40">
        <v>49500</v>
      </c>
      <c r="I29" s="13"/>
      <c r="J29" s="35">
        <f t="shared" si="0"/>
        <v>49500</v>
      </c>
    </row>
    <row r="30" spans="1:10" ht="39" customHeight="1">
      <c r="A30" s="54">
        <v>12</v>
      </c>
      <c r="B30" s="124">
        <v>3210</v>
      </c>
      <c r="C30" s="250" t="s">
        <v>101</v>
      </c>
      <c r="D30" s="251"/>
      <c r="E30" s="251"/>
      <c r="F30" s="251"/>
      <c r="G30" s="252"/>
      <c r="H30" s="40">
        <v>49500</v>
      </c>
      <c r="I30" s="13"/>
      <c r="J30" s="35">
        <f t="shared" si="0"/>
        <v>49500</v>
      </c>
    </row>
    <row r="31" spans="1:10" ht="43.5" customHeight="1" thickBot="1">
      <c r="A31" s="54">
        <v>13</v>
      </c>
      <c r="B31" s="124">
        <v>3210</v>
      </c>
      <c r="C31" s="253" t="s">
        <v>103</v>
      </c>
      <c r="D31" s="254"/>
      <c r="E31" s="254"/>
      <c r="F31" s="254"/>
      <c r="G31" s="255"/>
      <c r="H31" s="101">
        <v>49500</v>
      </c>
      <c r="I31" s="98"/>
      <c r="J31" s="118">
        <f t="shared" si="0"/>
        <v>49500</v>
      </c>
    </row>
    <row r="32" spans="1:10" ht="28.5" customHeight="1" thickBot="1">
      <c r="A32" s="14"/>
      <c r="B32" s="15"/>
      <c r="C32" s="197" t="s">
        <v>30</v>
      </c>
      <c r="D32" s="198"/>
      <c r="E32" s="198"/>
      <c r="F32" s="198"/>
      <c r="G32" s="199"/>
      <c r="H32" s="16">
        <f>SUM(H19:H31)</f>
        <v>2417165</v>
      </c>
      <c r="I32" s="16">
        <f>SUM(I19:I31)</f>
        <v>300220</v>
      </c>
      <c r="J32" s="16">
        <f>SUM(J19:J31)</f>
        <v>2116945</v>
      </c>
    </row>
    <row r="33" spans="1:10" s="85" customFormat="1" ht="50.25" customHeight="1" thickBot="1">
      <c r="A33" s="55">
        <v>1</v>
      </c>
      <c r="B33" s="12">
        <v>3132</v>
      </c>
      <c r="C33" s="209" t="s">
        <v>94</v>
      </c>
      <c r="D33" s="210"/>
      <c r="E33" s="210"/>
      <c r="F33" s="210"/>
      <c r="G33" s="211"/>
      <c r="H33" s="53">
        <v>200000</v>
      </c>
      <c r="I33" s="13"/>
      <c r="J33" s="35">
        <f>H33-I33</f>
        <v>200000</v>
      </c>
    </row>
    <row r="34" spans="1:10" s="85" customFormat="1" ht="21.75" customHeight="1" thickBot="1">
      <c r="A34" s="18"/>
      <c r="B34" s="19"/>
      <c r="C34" s="197" t="s">
        <v>93</v>
      </c>
      <c r="D34" s="198"/>
      <c r="E34" s="198"/>
      <c r="F34" s="198"/>
      <c r="G34" s="199"/>
      <c r="H34" s="16">
        <f>SUM(H33:H33)</f>
        <v>200000</v>
      </c>
      <c r="I34" s="16">
        <f>SUM(I33:I33)</f>
        <v>0</v>
      </c>
      <c r="J34" s="17">
        <f>SUM(J33:J33)</f>
        <v>200000</v>
      </c>
    </row>
    <row r="35" spans="1:10" ht="24" customHeight="1">
      <c r="A35" s="99">
        <v>1</v>
      </c>
      <c r="B35" s="124">
        <v>3142</v>
      </c>
      <c r="C35" s="238" t="s">
        <v>55</v>
      </c>
      <c r="D35" s="239"/>
      <c r="E35" s="239"/>
      <c r="F35" s="239"/>
      <c r="G35" s="240"/>
      <c r="H35" s="53">
        <f>300000-30000</f>
        <v>270000</v>
      </c>
      <c r="I35" s="125"/>
      <c r="J35" s="126">
        <f t="shared" ref="J35:J42" si="1">H35-I35</f>
        <v>270000</v>
      </c>
    </row>
    <row r="36" spans="1:10" ht="35.25" customHeight="1">
      <c r="A36" s="54">
        <v>2</v>
      </c>
      <c r="B36" s="12">
        <v>3142</v>
      </c>
      <c r="C36" s="238" t="s">
        <v>81</v>
      </c>
      <c r="D36" s="239"/>
      <c r="E36" s="239"/>
      <c r="F36" s="239"/>
      <c r="G36" s="240"/>
      <c r="H36" s="40">
        <v>30000</v>
      </c>
      <c r="I36" s="13"/>
      <c r="J36" s="35">
        <f t="shared" si="1"/>
        <v>30000</v>
      </c>
    </row>
    <row r="37" spans="1:10" ht="93" customHeight="1">
      <c r="A37" s="149">
        <v>3</v>
      </c>
      <c r="B37" s="150">
        <v>3210</v>
      </c>
      <c r="C37" s="267" t="s">
        <v>89</v>
      </c>
      <c r="D37" s="268"/>
      <c r="E37" s="268"/>
      <c r="F37" s="268"/>
      <c r="G37" s="269"/>
      <c r="H37" s="151">
        <v>30000</v>
      </c>
      <c r="I37" s="152">
        <v>30000</v>
      </c>
      <c r="J37" s="155">
        <f t="shared" si="1"/>
        <v>0</v>
      </c>
    </row>
    <row r="38" spans="1:10" ht="45" customHeight="1">
      <c r="A38" s="54">
        <v>4</v>
      </c>
      <c r="B38" s="100">
        <v>3142</v>
      </c>
      <c r="C38" s="226" t="s">
        <v>74</v>
      </c>
      <c r="D38" s="227"/>
      <c r="E38" s="227"/>
      <c r="F38" s="227"/>
      <c r="G38" s="228"/>
      <c r="H38" s="101">
        <v>1100000</v>
      </c>
      <c r="I38" s="98"/>
      <c r="J38" s="35">
        <f t="shared" si="1"/>
        <v>1100000</v>
      </c>
    </row>
    <row r="39" spans="1:10" ht="48" customHeight="1">
      <c r="A39" s="54">
        <v>5</v>
      </c>
      <c r="B39" s="12">
        <v>3210</v>
      </c>
      <c r="C39" s="226" t="s">
        <v>75</v>
      </c>
      <c r="D39" s="227"/>
      <c r="E39" s="227"/>
      <c r="F39" s="227"/>
      <c r="G39" s="228"/>
      <c r="H39" s="40">
        <v>49900</v>
      </c>
      <c r="I39" s="13"/>
      <c r="J39" s="35">
        <f t="shared" si="1"/>
        <v>49900</v>
      </c>
    </row>
    <row r="40" spans="1:10" ht="58.5" customHeight="1">
      <c r="A40" s="54">
        <v>6</v>
      </c>
      <c r="B40" s="124">
        <v>3210</v>
      </c>
      <c r="C40" s="235" t="s">
        <v>68</v>
      </c>
      <c r="D40" s="236"/>
      <c r="E40" s="236"/>
      <c r="F40" s="236"/>
      <c r="G40" s="237"/>
      <c r="H40" s="53">
        <f>175000+1000000</f>
        <v>1175000</v>
      </c>
      <c r="I40" s="13">
        <f>300000+173618.09-2738.26</f>
        <v>470879.82999999996</v>
      </c>
      <c r="J40" s="35">
        <f t="shared" si="1"/>
        <v>704120.17</v>
      </c>
    </row>
    <row r="41" spans="1:10" ht="59.25" customHeight="1">
      <c r="A41" s="54">
        <v>7</v>
      </c>
      <c r="B41" s="12">
        <v>3210</v>
      </c>
      <c r="C41" s="244" t="s">
        <v>95</v>
      </c>
      <c r="D41" s="245"/>
      <c r="E41" s="245"/>
      <c r="F41" s="245"/>
      <c r="G41" s="246"/>
      <c r="H41" s="40">
        <f>175000+1002898</f>
        <v>1177898</v>
      </c>
      <c r="I41" s="13"/>
      <c r="J41" s="35">
        <f t="shared" si="1"/>
        <v>1177898</v>
      </c>
    </row>
    <row r="42" spans="1:10" ht="45" customHeight="1" thickBot="1">
      <c r="A42" s="54">
        <v>8</v>
      </c>
      <c r="B42" s="137">
        <v>3210</v>
      </c>
      <c r="C42" s="265" t="s">
        <v>96</v>
      </c>
      <c r="D42" s="265"/>
      <c r="E42" s="265"/>
      <c r="F42" s="265"/>
      <c r="G42" s="266"/>
      <c r="H42" s="40">
        <v>200000</v>
      </c>
      <c r="I42" s="13"/>
      <c r="J42" s="35">
        <f t="shared" si="1"/>
        <v>200000</v>
      </c>
    </row>
    <row r="43" spans="1:10" ht="28.5" customHeight="1" thickBot="1">
      <c r="A43" s="18"/>
      <c r="B43" s="19"/>
      <c r="C43" s="197" t="s">
        <v>31</v>
      </c>
      <c r="D43" s="198"/>
      <c r="E43" s="198"/>
      <c r="F43" s="198"/>
      <c r="G43" s="199"/>
      <c r="H43" s="16">
        <f>SUM(H35:H42)</f>
        <v>4032798</v>
      </c>
      <c r="I43" s="16">
        <f>SUM(I35:I42)</f>
        <v>500879.82999999996</v>
      </c>
      <c r="J43" s="16">
        <f>SUM(J35:J42)</f>
        <v>3531918.17</v>
      </c>
    </row>
    <row r="44" spans="1:10" ht="26.25" customHeight="1" thickBot="1">
      <c r="A44" s="51" t="s">
        <v>39</v>
      </c>
      <c r="B44" s="83"/>
      <c r="C44" s="212" t="s">
        <v>69</v>
      </c>
      <c r="D44" s="213"/>
      <c r="E44" s="213"/>
      <c r="F44" s="213"/>
      <c r="G44" s="214"/>
      <c r="H44" s="68">
        <f>SUM(H45:H47)</f>
        <v>6282147</v>
      </c>
      <c r="I44" s="68">
        <f>SUM(I45:I47)</f>
        <v>1337353.3999999999</v>
      </c>
      <c r="J44" s="67">
        <f>SUM(J45:J47)</f>
        <v>4944793.5999999996</v>
      </c>
    </row>
    <row r="45" spans="1:10" ht="31.5" customHeight="1">
      <c r="A45" s="111" t="s">
        <v>10</v>
      </c>
      <c r="B45" s="87">
        <v>3132</v>
      </c>
      <c r="C45" s="215" t="s">
        <v>62</v>
      </c>
      <c r="D45" s="216"/>
      <c r="E45" s="216"/>
      <c r="F45" s="216"/>
      <c r="G45" s="217"/>
      <c r="H45" s="110">
        <f>2418509+192490+85300</f>
        <v>2696299</v>
      </c>
      <c r="I45" s="88">
        <f>206676+4829.4</f>
        <v>211505.4</v>
      </c>
      <c r="J45" s="109">
        <f>H45-I45</f>
        <v>2484793.6</v>
      </c>
    </row>
    <row r="46" spans="1:10" ht="31.5" customHeight="1">
      <c r="A46" s="133" t="s">
        <v>11</v>
      </c>
      <c r="B46" s="141">
        <v>3132</v>
      </c>
      <c r="C46" s="232" t="s">
        <v>63</v>
      </c>
      <c r="D46" s="233"/>
      <c r="E46" s="233"/>
      <c r="F46" s="233"/>
      <c r="G46" s="234"/>
      <c r="H46" s="145">
        <f>1215000-89152</f>
        <v>1125848</v>
      </c>
      <c r="I46" s="146">
        <f>1099667+24129+2052</f>
        <v>1125848</v>
      </c>
      <c r="J46" s="143">
        <f>H46-I46</f>
        <v>0</v>
      </c>
    </row>
    <row r="47" spans="1:10" ht="30" customHeight="1" thickBot="1">
      <c r="A47" s="114" t="s">
        <v>98</v>
      </c>
      <c r="B47" s="115">
        <v>3132</v>
      </c>
      <c r="C47" s="221" t="s">
        <v>97</v>
      </c>
      <c r="D47" s="222"/>
      <c r="E47" s="222"/>
      <c r="F47" s="222"/>
      <c r="G47" s="223"/>
      <c r="H47" s="138">
        <v>2460000</v>
      </c>
      <c r="I47" s="139"/>
      <c r="J47" s="144">
        <f>H47-I47</f>
        <v>2460000</v>
      </c>
    </row>
    <row r="48" spans="1:10" ht="26.25" customHeight="1" thickBot="1">
      <c r="A48" s="51" t="s">
        <v>40</v>
      </c>
      <c r="B48" s="83"/>
      <c r="C48" s="212" t="s">
        <v>70</v>
      </c>
      <c r="D48" s="213"/>
      <c r="E48" s="213"/>
      <c r="F48" s="213"/>
      <c r="G48" s="214"/>
      <c r="H48" s="68">
        <f>SUM(H49:H51)</f>
        <v>2654227</v>
      </c>
      <c r="I48" s="68">
        <f>SUM(I49:I51)</f>
        <v>1152528.56</v>
      </c>
      <c r="J48" s="67">
        <f>SUM(J49:J51)</f>
        <v>1501698.44</v>
      </c>
    </row>
    <row r="49" spans="1:10" ht="31.5" customHeight="1">
      <c r="A49" s="165" t="s">
        <v>12</v>
      </c>
      <c r="B49" s="162">
        <v>3132</v>
      </c>
      <c r="C49" s="203" t="s">
        <v>76</v>
      </c>
      <c r="D49" s="204"/>
      <c r="E49" s="204"/>
      <c r="F49" s="204"/>
      <c r="G49" s="205"/>
      <c r="H49" s="166">
        <f>827075-103338</f>
        <v>723737</v>
      </c>
      <c r="I49" s="163">
        <f>695680+14436.85+4104</f>
        <v>714220.85</v>
      </c>
      <c r="J49" s="91">
        <f>H49-I49</f>
        <v>9516.1500000000233</v>
      </c>
    </row>
    <row r="50" spans="1:10" ht="31.5" customHeight="1">
      <c r="A50" s="133" t="s">
        <v>25</v>
      </c>
      <c r="B50" s="141">
        <v>3132</v>
      </c>
      <c r="C50" s="232" t="s">
        <v>71</v>
      </c>
      <c r="D50" s="233"/>
      <c r="E50" s="233"/>
      <c r="F50" s="233"/>
      <c r="G50" s="234"/>
      <c r="H50" s="142">
        <v>438311</v>
      </c>
      <c r="I50" s="128">
        <f>424670.38+10559.33+3078</f>
        <v>438307.71</v>
      </c>
      <c r="J50" s="143">
        <f>H50-I50</f>
        <v>3.2899999999790452</v>
      </c>
    </row>
    <row r="51" spans="1:10" ht="29.25" customHeight="1" thickBot="1">
      <c r="A51" s="140" t="s">
        <v>80</v>
      </c>
      <c r="B51" s="36">
        <v>3132</v>
      </c>
      <c r="C51" s="184" t="s">
        <v>99</v>
      </c>
      <c r="D51" s="185"/>
      <c r="E51" s="185"/>
      <c r="F51" s="185"/>
      <c r="G51" s="186"/>
      <c r="H51" s="103">
        <f>714357+777822</f>
        <v>1492179</v>
      </c>
      <c r="I51" s="43"/>
      <c r="J51" s="144">
        <f>H51-I51</f>
        <v>1492179</v>
      </c>
    </row>
    <row r="52" spans="1:10" ht="26.25" customHeight="1" thickBot="1">
      <c r="A52" s="51" t="s">
        <v>19</v>
      </c>
      <c r="B52" s="83"/>
      <c r="C52" s="212" t="s">
        <v>73</v>
      </c>
      <c r="D52" s="213"/>
      <c r="E52" s="213"/>
      <c r="F52" s="213"/>
      <c r="G52" s="214"/>
      <c r="H52" s="68">
        <f>SUM(H53:H54)</f>
        <v>1500536</v>
      </c>
      <c r="I52" s="68">
        <f>SUM(I53:I54)</f>
        <v>0</v>
      </c>
      <c r="J52" s="68">
        <f>SUM(J53:J54)</f>
        <v>1500536</v>
      </c>
    </row>
    <row r="53" spans="1:10" ht="45" customHeight="1">
      <c r="A53" s="111" t="s">
        <v>22</v>
      </c>
      <c r="B53" s="87">
        <v>3142</v>
      </c>
      <c r="C53" s="215" t="s">
        <v>0</v>
      </c>
      <c r="D53" s="216"/>
      <c r="E53" s="216"/>
      <c r="F53" s="216"/>
      <c r="G53" s="217"/>
      <c r="H53" s="112">
        <v>300000</v>
      </c>
      <c r="I53" s="88"/>
      <c r="J53" s="109">
        <f t="shared" ref="J53:J58" si="2">H53-I53</f>
        <v>300000</v>
      </c>
    </row>
    <row r="54" spans="1:10" ht="45" customHeight="1" thickBot="1">
      <c r="A54" s="114" t="s">
        <v>41</v>
      </c>
      <c r="B54" s="115">
        <v>3142</v>
      </c>
      <c r="C54" s="247" t="s">
        <v>64</v>
      </c>
      <c r="D54" s="248"/>
      <c r="E54" s="248"/>
      <c r="F54" s="248"/>
      <c r="G54" s="249"/>
      <c r="H54" s="116">
        <v>1200536</v>
      </c>
      <c r="I54" s="82"/>
      <c r="J54" s="117">
        <f t="shared" si="2"/>
        <v>1200536</v>
      </c>
    </row>
    <row r="55" spans="1:10" ht="45.75" customHeight="1" thickBot="1">
      <c r="A55" s="78" t="s">
        <v>20</v>
      </c>
      <c r="B55" s="63">
        <v>3132</v>
      </c>
      <c r="C55" s="229" t="s">
        <v>17</v>
      </c>
      <c r="D55" s="230"/>
      <c r="E55" s="230"/>
      <c r="F55" s="230"/>
      <c r="G55" s="231"/>
      <c r="H55" s="79">
        <v>750000</v>
      </c>
      <c r="I55" s="80">
        <f>49940+97500+442800+49200+49200+49860</f>
        <v>738500</v>
      </c>
      <c r="J55" s="81">
        <f t="shared" si="2"/>
        <v>11500</v>
      </c>
    </row>
    <row r="56" spans="1:10" ht="48" customHeight="1" thickBot="1">
      <c r="A56" s="78" t="s">
        <v>42</v>
      </c>
      <c r="B56" s="63">
        <v>3210</v>
      </c>
      <c r="C56" s="229" t="s">
        <v>78</v>
      </c>
      <c r="D56" s="242"/>
      <c r="E56" s="242"/>
      <c r="F56" s="242"/>
      <c r="G56" s="243"/>
      <c r="H56" s="79">
        <v>450000</v>
      </c>
      <c r="I56" s="80"/>
      <c r="J56" s="81">
        <f t="shared" si="2"/>
        <v>450000</v>
      </c>
    </row>
    <row r="57" spans="1:10" ht="57.75" customHeight="1" thickBot="1">
      <c r="A57" s="78" t="s">
        <v>45</v>
      </c>
      <c r="B57" s="63">
        <v>3210</v>
      </c>
      <c r="C57" s="229" t="s">
        <v>79</v>
      </c>
      <c r="D57" s="242"/>
      <c r="E57" s="242"/>
      <c r="F57" s="242"/>
      <c r="G57" s="243"/>
      <c r="H57" s="79">
        <v>45900</v>
      </c>
      <c r="I57" s="80"/>
      <c r="J57" s="81">
        <f t="shared" si="2"/>
        <v>45900</v>
      </c>
    </row>
    <row r="58" spans="1:10" ht="57" customHeight="1" thickBot="1">
      <c r="A58" s="78" t="s">
        <v>77</v>
      </c>
      <c r="B58" s="56">
        <v>3132</v>
      </c>
      <c r="C58" s="256" t="s">
        <v>106</v>
      </c>
      <c r="D58" s="257"/>
      <c r="E58" s="257"/>
      <c r="F58" s="257"/>
      <c r="G58" s="258"/>
      <c r="H58" s="77">
        <v>218000</v>
      </c>
      <c r="I58" s="43">
        <f>32860</f>
        <v>32860</v>
      </c>
      <c r="J58" s="113">
        <f t="shared" si="2"/>
        <v>185140</v>
      </c>
    </row>
    <row r="59" spans="1:10" s="22" customFormat="1" ht="27" customHeight="1" thickBot="1">
      <c r="A59" s="20"/>
      <c r="B59" s="21"/>
      <c r="C59" s="224" t="s">
        <v>35</v>
      </c>
      <c r="D59" s="225"/>
      <c r="E59" s="225"/>
      <c r="F59" s="225"/>
      <c r="G59" s="241"/>
      <c r="H59" s="8">
        <f>H44+H48+H52+H55+H56+H58+H57</f>
        <v>11900810</v>
      </c>
      <c r="I59" s="8">
        <f>I44+I48+I52+I55+I56+I58+I57</f>
        <v>3261241.96</v>
      </c>
      <c r="J59" s="9">
        <f>J44+J48+J52+J55+J56+J58+J57</f>
        <v>8639568.0399999991</v>
      </c>
    </row>
    <row r="60" spans="1:10" ht="38.25" customHeight="1" thickBot="1">
      <c r="A60" s="23">
        <v>1</v>
      </c>
      <c r="B60" s="57">
        <v>3210</v>
      </c>
      <c r="C60" s="194" t="s">
        <v>3</v>
      </c>
      <c r="D60" s="195"/>
      <c r="E60" s="195"/>
      <c r="F60" s="195"/>
      <c r="G60" s="196"/>
      <c r="H60" s="25">
        <f>SUM(H61:H62)</f>
        <v>1039013</v>
      </c>
      <c r="I60" s="25">
        <f>SUM(I61:I62)</f>
        <v>0</v>
      </c>
      <c r="J60" s="45">
        <f>SUM(J61:J62)</f>
        <v>1039013</v>
      </c>
    </row>
    <row r="61" spans="1:10" s="22" customFormat="1" ht="36.75" customHeight="1" thickBot="1">
      <c r="A61" s="104" t="s">
        <v>10</v>
      </c>
      <c r="B61" s="50"/>
      <c r="C61" s="184" t="s">
        <v>109</v>
      </c>
      <c r="D61" s="185"/>
      <c r="E61" s="185"/>
      <c r="F61" s="185"/>
      <c r="G61" s="186"/>
      <c r="H61" s="46">
        <v>1039013</v>
      </c>
      <c r="I61" s="46"/>
      <c r="J61" s="62">
        <f>H61-I61</f>
        <v>1039013</v>
      </c>
    </row>
    <row r="62" spans="1:10" s="22" customFormat="1" ht="18.75" hidden="1" customHeight="1" thickBot="1">
      <c r="A62" s="104"/>
      <c r="B62" s="50"/>
      <c r="C62" s="235"/>
      <c r="D62" s="236"/>
      <c r="E62" s="236"/>
      <c r="F62" s="236"/>
      <c r="G62" s="237"/>
      <c r="H62" s="102"/>
      <c r="I62" s="42"/>
      <c r="J62" s="93"/>
    </row>
    <row r="63" spans="1:10" ht="24.75" customHeight="1" thickBot="1">
      <c r="A63" s="23">
        <v>2</v>
      </c>
      <c r="B63" s="57">
        <v>3210</v>
      </c>
      <c r="C63" s="212" t="s">
        <v>4</v>
      </c>
      <c r="D63" s="213"/>
      <c r="E63" s="213"/>
      <c r="F63" s="213"/>
      <c r="G63" s="214"/>
      <c r="H63" s="25">
        <f>SUM(H64:H65)</f>
        <v>648000</v>
      </c>
      <c r="I63" s="25">
        <f>SUM(I64:I65)</f>
        <v>194380</v>
      </c>
      <c r="J63" s="45">
        <f>SUM(J64:J65)</f>
        <v>453620</v>
      </c>
    </row>
    <row r="64" spans="1:10" ht="36" customHeight="1">
      <c r="A64" s="172" t="s">
        <v>12</v>
      </c>
      <c r="B64" s="173"/>
      <c r="C64" s="203" t="s">
        <v>56</v>
      </c>
      <c r="D64" s="204"/>
      <c r="E64" s="204"/>
      <c r="F64" s="204"/>
      <c r="G64" s="205"/>
      <c r="H64" s="174">
        <v>200000</v>
      </c>
      <c r="I64" s="174">
        <v>194380</v>
      </c>
      <c r="J64" s="160">
        <f>H64-I64</f>
        <v>5620</v>
      </c>
    </row>
    <row r="65" spans="1:10" ht="43.5" customHeight="1" thickBot="1">
      <c r="A65" s="89" t="s">
        <v>34</v>
      </c>
      <c r="B65" s="59"/>
      <c r="C65" s="221" t="s">
        <v>33</v>
      </c>
      <c r="D65" s="222"/>
      <c r="E65" s="222"/>
      <c r="F65" s="222"/>
      <c r="G65" s="223"/>
      <c r="H65" s="46">
        <v>448000</v>
      </c>
      <c r="I65" s="65"/>
      <c r="J65" s="62">
        <f>H65-I65</f>
        <v>448000</v>
      </c>
    </row>
    <row r="66" spans="1:10" ht="31.5" hidden="1" customHeight="1" thickBot="1">
      <c r="A66" s="51" t="s">
        <v>19</v>
      </c>
      <c r="B66" s="24">
        <v>3210</v>
      </c>
      <c r="C66" s="212" t="s">
        <v>21</v>
      </c>
      <c r="D66" s="213"/>
      <c r="E66" s="213"/>
      <c r="F66" s="213"/>
      <c r="G66" s="214"/>
      <c r="H66" s="25">
        <f>SUM(H67:H67)</f>
        <v>0</v>
      </c>
      <c r="I66" s="25">
        <f>SUM(I67:I67)</f>
        <v>0</v>
      </c>
      <c r="J66" s="45">
        <f>SUM(J67:J67)</f>
        <v>0</v>
      </c>
    </row>
    <row r="67" spans="1:10" ht="45.75" hidden="1" customHeight="1" thickBot="1">
      <c r="A67" s="105"/>
      <c r="B67" s="106"/>
      <c r="C67" s="215"/>
      <c r="D67" s="216"/>
      <c r="E67" s="216"/>
      <c r="F67" s="216"/>
      <c r="G67" s="217"/>
      <c r="H67" s="107"/>
      <c r="I67" s="107"/>
      <c r="J67" s="91"/>
    </row>
    <row r="68" spans="1:10" ht="29.25" customHeight="1" thickBot="1">
      <c r="A68" s="51" t="s">
        <v>20</v>
      </c>
      <c r="B68" s="24">
        <v>3210</v>
      </c>
      <c r="C68" s="194" t="s">
        <v>23</v>
      </c>
      <c r="D68" s="195"/>
      <c r="E68" s="195"/>
      <c r="F68" s="195"/>
      <c r="G68" s="196"/>
      <c r="H68" s="25">
        <f>SUM(H69:H70)</f>
        <v>4290000</v>
      </c>
      <c r="I68" s="25">
        <f>SUM(I69:I70)</f>
        <v>90000</v>
      </c>
      <c r="J68" s="45">
        <f>SUM(J69:J70)</f>
        <v>4200000</v>
      </c>
    </row>
    <row r="69" spans="1:10" ht="38.25" customHeight="1">
      <c r="A69" s="104" t="s">
        <v>24</v>
      </c>
      <c r="B69" s="108"/>
      <c r="C69" s="218" t="s">
        <v>57</v>
      </c>
      <c r="D69" s="219"/>
      <c r="E69" s="219"/>
      <c r="F69" s="219"/>
      <c r="G69" s="220"/>
      <c r="H69" s="107">
        <v>4200000</v>
      </c>
      <c r="I69" s="88"/>
      <c r="J69" s="109">
        <f>H69-I69</f>
        <v>4200000</v>
      </c>
    </row>
    <row r="70" spans="1:10" ht="36.75" customHeight="1" thickBot="1">
      <c r="A70" s="156" t="s">
        <v>83</v>
      </c>
      <c r="B70" s="157"/>
      <c r="C70" s="206" t="s">
        <v>87</v>
      </c>
      <c r="D70" s="207"/>
      <c r="E70" s="207"/>
      <c r="F70" s="207"/>
      <c r="G70" s="208"/>
      <c r="H70" s="158">
        <v>90000</v>
      </c>
      <c r="I70" s="159">
        <v>90000</v>
      </c>
      <c r="J70" s="160">
        <f>H70-I70</f>
        <v>0</v>
      </c>
    </row>
    <row r="71" spans="1:10" ht="29.25" customHeight="1" thickBot="1">
      <c r="A71" s="20"/>
      <c r="B71" s="58"/>
      <c r="C71" s="197" t="s">
        <v>36</v>
      </c>
      <c r="D71" s="198"/>
      <c r="E71" s="198"/>
      <c r="F71" s="198"/>
      <c r="G71" s="199"/>
      <c r="H71" s="26">
        <f>H60+H63+H66+H68</f>
        <v>5977013</v>
      </c>
      <c r="I71" s="26">
        <f>I60+I63+I66+I68</f>
        <v>284380</v>
      </c>
      <c r="J71" s="27">
        <f>J60+J63+J66+J68</f>
        <v>5692633</v>
      </c>
    </row>
    <row r="72" spans="1:10" ht="39.75" customHeight="1" thickBot="1">
      <c r="A72" s="72">
        <v>1</v>
      </c>
      <c r="B72" s="69">
        <v>3210</v>
      </c>
      <c r="C72" s="200" t="s">
        <v>58</v>
      </c>
      <c r="D72" s="201"/>
      <c r="E72" s="201"/>
      <c r="F72" s="201"/>
      <c r="G72" s="202"/>
      <c r="H72" s="70">
        <f>300000+289500</f>
        <v>589500</v>
      </c>
      <c r="I72" s="44">
        <f>74250+57750</f>
        <v>132000</v>
      </c>
      <c r="J72" s="71">
        <f>H72-I72</f>
        <v>457500</v>
      </c>
    </row>
    <row r="73" spans="1:10" ht="27" customHeight="1" thickBot="1">
      <c r="A73" s="20"/>
      <c r="B73" s="21"/>
      <c r="C73" s="197" t="s">
        <v>43</v>
      </c>
      <c r="D73" s="198"/>
      <c r="E73" s="198"/>
      <c r="F73" s="198"/>
      <c r="G73" s="199"/>
      <c r="H73" s="26">
        <f>SUM(H72:H72)</f>
        <v>589500</v>
      </c>
      <c r="I73" s="26">
        <f>SUM(I72:I72)</f>
        <v>132000</v>
      </c>
      <c r="J73" s="27">
        <f>SUM(J72:J72)</f>
        <v>457500</v>
      </c>
    </row>
    <row r="74" spans="1:10" ht="34.5" customHeight="1">
      <c r="A74" s="161">
        <v>1</v>
      </c>
      <c r="B74" s="162">
        <v>3132</v>
      </c>
      <c r="C74" s="203" t="s">
        <v>104</v>
      </c>
      <c r="D74" s="204"/>
      <c r="E74" s="204"/>
      <c r="F74" s="204"/>
      <c r="G74" s="205"/>
      <c r="H74" s="132">
        <f>180000-40010</f>
        <v>139990</v>
      </c>
      <c r="I74" s="163">
        <v>139990</v>
      </c>
      <c r="J74" s="164">
        <f>H74-I74</f>
        <v>0</v>
      </c>
    </row>
    <row r="75" spans="1:10" ht="46.5" customHeight="1" thickBot="1">
      <c r="A75" s="130">
        <v>2</v>
      </c>
      <c r="B75" s="56">
        <v>3210</v>
      </c>
      <c r="C75" s="209" t="s">
        <v>84</v>
      </c>
      <c r="D75" s="210"/>
      <c r="E75" s="210"/>
      <c r="F75" s="210"/>
      <c r="G75" s="211"/>
      <c r="H75" s="131">
        <v>250000</v>
      </c>
      <c r="I75" s="43"/>
      <c r="J75" s="92">
        <f>H75-I75</f>
        <v>250000</v>
      </c>
    </row>
    <row r="76" spans="1:10" ht="26.25" customHeight="1" thickBot="1">
      <c r="A76" s="20"/>
      <c r="B76" s="21"/>
      <c r="C76" s="197" t="s">
        <v>50</v>
      </c>
      <c r="D76" s="198"/>
      <c r="E76" s="198"/>
      <c r="F76" s="198"/>
      <c r="G76" s="199"/>
      <c r="H76" s="135">
        <f>SUM(H74:H75)</f>
        <v>389990</v>
      </c>
      <c r="I76" s="136">
        <f>SUM(I74:I75)</f>
        <v>139990</v>
      </c>
      <c r="J76" s="27">
        <f>SUM(J74:J75)</f>
        <v>250000</v>
      </c>
    </row>
    <row r="77" spans="1:10" ht="28.5" customHeight="1" thickBot="1">
      <c r="A77" s="28"/>
      <c r="B77" s="29"/>
      <c r="C77" s="191" t="s">
        <v>13</v>
      </c>
      <c r="D77" s="192"/>
      <c r="E77" s="192"/>
      <c r="F77" s="192"/>
      <c r="G77" s="193"/>
      <c r="H77" s="30">
        <f>H10+H15++H18+H32+H43+H59+H71+H73+H76</f>
        <v>28473963</v>
      </c>
      <c r="I77" s="30">
        <f>I10+I15++I18+I32+I43+I59+I71+I73+I76</f>
        <v>5142049.2</v>
      </c>
      <c r="J77" s="30">
        <f>J10+J15++J18+J32+J43+J59+J71+J73+J76</f>
        <v>23331913.799999997</v>
      </c>
    </row>
    <row r="78" spans="1:10" ht="14.25" customHeight="1">
      <c r="A78" s="4"/>
      <c r="B78" s="1"/>
      <c r="C78" s="31"/>
      <c r="D78" s="31"/>
      <c r="E78" s="31"/>
      <c r="F78" s="31"/>
      <c r="G78" s="31"/>
      <c r="H78" s="32"/>
      <c r="I78" s="32"/>
      <c r="J78" s="32"/>
    </row>
    <row r="79" spans="1:10" ht="19.5">
      <c r="A79" s="1"/>
      <c r="B79" s="1"/>
      <c r="C79" s="2"/>
      <c r="D79" s="2"/>
      <c r="E79" s="2"/>
      <c r="F79" s="2"/>
      <c r="G79" s="2"/>
      <c r="H79" s="3"/>
      <c r="I79" s="3"/>
      <c r="J79" s="3"/>
    </row>
    <row r="80" spans="1:10" ht="18.75">
      <c r="A80" s="33"/>
      <c r="B80" s="187"/>
      <c r="C80" s="187"/>
      <c r="D80" s="187"/>
      <c r="E80" s="187"/>
      <c r="F80" s="187"/>
      <c r="G80" s="187"/>
      <c r="H80" s="187"/>
      <c r="I80" s="187"/>
      <c r="J80" s="187"/>
    </row>
  </sheetData>
  <mergeCells count="78">
    <mergeCell ref="C6:G6"/>
    <mergeCell ref="C13:G13"/>
    <mergeCell ref="C10:G10"/>
    <mergeCell ref="C11:G11"/>
    <mergeCell ref="C56:G56"/>
    <mergeCell ref="C53:G53"/>
    <mergeCell ref="C8:G8"/>
    <mergeCell ref="C9:G9"/>
    <mergeCell ref="C14:G14"/>
    <mergeCell ref="C42:G42"/>
    <mergeCell ref="C36:G36"/>
    <mergeCell ref="C37:G37"/>
    <mergeCell ref="C25:G25"/>
    <mergeCell ref="C39:G39"/>
    <mergeCell ref="C33:G33"/>
    <mergeCell ref="C28:G28"/>
    <mergeCell ref="C12:G12"/>
    <mergeCell ref="C17:G17"/>
    <mergeCell ref="C16:G16"/>
    <mergeCell ref="C18:G18"/>
    <mergeCell ref="C63:G63"/>
    <mergeCell ref="C62:G62"/>
    <mergeCell ref="C61:G61"/>
    <mergeCell ref="C35:G35"/>
    <mergeCell ref="C59:G59"/>
    <mergeCell ref="C43:G43"/>
    <mergeCell ref="C57:G57"/>
    <mergeCell ref="C47:G47"/>
    <mergeCell ref="C40:G40"/>
    <mergeCell ref="C41:G41"/>
    <mergeCell ref="C54:G54"/>
    <mergeCell ref="C44:G44"/>
    <mergeCell ref="C45:G45"/>
    <mergeCell ref="C58:G58"/>
    <mergeCell ref="C46:G46"/>
    <mergeCell ref="C49:G49"/>
    <mergeCell ref="C66:G66"/>
    <mergeCell ref="C67:G67"/>
    <mergeCell ref="C69:G69"/>
    <mergeCell ref="C65:G65"/>
    <mergeCell ref="C15:G15"/>
    <mergeCell ref="C64:G64"/>
    <mergeCell ref="C19:G19"/>
    <mergeCell ref="C38:G38"/>
    <mergeCell ref="C21:G21"/>
    <mergeCell ref="C32:G32"/>
    <mergeCell ref="C60:G60"/>
    <mergeCell ref="C55:G55"/>
    <mergeCell ref="C52:G52"/>
    <mergeCell ref="C20:G20"/>
    <mergeCell ref="C22:G22"/>
    <mergeCell ref="C27:G27"/>
    <mergeCell ref="B80:J80"/>
    <mergeCell ref="C77:G77"/>
    <mergeCell ref="C68:G68"/>
    <mergeCell ref="C73:G73"/>
    <mergeCell ref="C71:G71"/>
    <mergeCell ref="C72:G72"/>
    <mergeCell ref="C76:G76"/>
    <mergeCell ref="C74:G74"/>
    <mergeCell ref="C70:G70"/>
    <mergeCell ref="C75:G75"/>
    <mergeCell ref="C51:G51"/>
    <mergeCell ref="A1:J1"/>
    <mergeCell ref="A2:J2"/>
    <mergeCell ref="A3:J3"/>
    <mergeCell ref="C4:G4"/>
    <mergeCell ref="C34:G34"/>
    <mergeCell ref="C26:G26"/>
    <mergeCell ref="C23:G23"/>
    <mergeCell ref="C24:G24"/>
    <mergeCell ref="C29:G29"/>
    <mergeCell ref="C30:G30"/>
    <mergeCell ref="C31:G31"/>
    <mergeCell ref="C50:G50"/>
    <mergeCell ref="C48:G48"/>
    <mergeCell ref="C7:G7"/>
    <mergeCell ref="C5:G5"/>
  </mergeCells>
  <phoneticPr fontId="18" type="noConversion"/>
  <printOptions horizontalCentered="1"/>
  <pageMargins left="0" right="0" top="0.39370078740157483" bottom="0.39370078740157483" header="0.31496062992125984" footer="0.31496062992125984"/>
  <pageSetup paperSize="9" scale="71" orientation="portrait" r:id="rId1"/>
  <headerFooter alignWithMargins="0"/>
  <rowBreaks count="3" manualBreakCount="3">
    <brk id="18" max="10" man="1"/>
    <brk id="43" max="10" man="1"/>
    <brk id="7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Normal="100" workbookViewId="0">
      <selection activeCell="I6" sqref="I6"/>
    </sheetView>
  </sheetViews>
  <sheetFormatPr defaultRowHeight="12.75"/>
  <cols>
    <col min="1" max="1" width="4.5703125" customWidth="1"/>
    <col min="2" max="2" width="5.7109375" customWidth="1"/>
    <col min="7" max="7" width="14" customWidth="1"/>
    <col min="8" max="8" width="15.5703125" customWidth="1"/>
    <col min="9" max="9" width="16.7109375" customWidth="1"/>
    <col min="10" max="10" width="15.5703125" customWidth="1"/>
  </cols>
  <sheetData>
    <row r="1" spans="1:10" ht="21.75" customHeight="1">
      <c r="A1" s="187" t="s">
        <v>18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36.75" customHeight="1">
      <c r="A2" s="188" t="s">
        <v>32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10" ht="19.5" thickBot="1">
      <c r="A3" s="284" t="s">
        <v>108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29.25" customHeight="1" thickBot="1">
      <c r="A4" s="37" t="s">
        <v>14</v>
      </c>
      <c r="B4" s="38" t="s">
        <v>1</v>
      </c>
      <c r="C4" s="285" t="s">
        <v>6</v>
      </c>
      <c r="D4" s="285"/>
      <c r="E4" s="285"/>
      <c r="F4" s="285"/>
      <c r="G4" s="285"/>
      <c r="H4" s="34" t="s">
        <v>15</v>
      </c>
      <c r="I4" s="34" t="s">
        <v>16</v>
      </c>
      <c r="J4" s="39" t="s">
        <v>8</v>
      </c>
    </row>
    <row r="5" spans="1:10" ht="21" customHeight="1" thickBot="1">
      <c r="A5" s="51" t="s">
        <v>39</v>
      </c>
      <c r="B5" s="57"/>
      <c r="C5" s="212" t="s">
        <v>37</v>
      </c>
      <c r="D5" s="213"/>
      <c r="E5" s="213"/>
      <c r="F5" s="213"/>
      <c r="G5" s="214"/>
      <c r="H5" s="68">
        <f>SUM(H6:H8)</f>
        <v>6282147</v>
      </c>
      <c r="I5" s="68">
        <f>SUM(I6:I8)</f>
        <v>1337353.3999999999</v>
      </c>
      <c r="J5" s="68">
        <f>SUM(J6:J8)</f>
        <v>4944793.5999999996</v>
      </c>
    </row>
    <row r="6" spans="1:10" ht="30.75" customHeight="1">
      <c r="A6" s="49" t="s">
        <v>10</v>
      </c>
      <c r="B6" s="56">
        <v>3132</v>
      </c>
      <c r="C6" s="283" t="s">
        <v>59</v>
      </c>
      <c r="D6" s="283"/>
      <c r="E6" s="283"/>
      <c r="F6" s="283"/>
      <c r="G6" s="283"/>
      <c r="H6" s="110">
        <f>2418509+192490+85300</f>
        <v>2696299</v>
      </c>
      <c r="I6" s="47">
        <f>206676+4829.4</f>
        <v>211505.4</v>
      </c>
      <c r="J6" s="52">
        <f>H6-I6</f>
        <v>2484793.6</v>
      </c>
    </row>
    <row r="7" spans="1:10" ht="48" customHeight="1">
      <c r="A7" s="154" t="s">
        <v>11</v>
      </c>
      <c r="B7" s="127">
        <v>3132</v>
      </c>
      <c r="C7" s="286" t="s">
        <v>48</v>
      </c>
      <c r="D7" s="286"/>
      <c r="E7" s="286"/>
      <c r="F7" s="286"/>
      <c r="G7" s="287"/>
      <c r="H7" s="145">
        <f>1215000-89152</f>
        <v>1125848</v>
      </c>
      <c r="I7" s="146">
        <f>1099667+24129+2052</f>
        <v>1125848</v>
      </c>
      <c r="J7" s="134">
        <f>H7-I7</f>
        <v>0</v>
      </c>
    </row>
    <row r="8" spans="1:10" ht="30" customHeight="1" thickBot="1">
      <c r="A8" s="114" t="s">
        <v>98</v>
      </c>
      <c r="B8" s="115">
        <v>3132</v>
      </c>
      <c r="C8" s="221" t="s">
        <v>97</v>
      </c>
      <c r="D8" s="222"/>
      <c r="E8" s="222"/>
      <c r="F8" s="222"/>
      <c r="G8" s="223"/>
      <c r="H8" s="138">
        <v>2460000</v>
      </c>
      <c r="I8" s="139"/>
      <c r="J8" s="144">
        <f>H8-I8</f>
        <v>2460000</v>
      </c>
    </row>
    <row r="9" spans="1:10" ht="21.75" customHeight="1" thickBot="1">
      <c r="A9" s="51" t="s">
        <v>40</v>
      </c>
      <c r="B9" s="57"/>
      <c r="C9" s="288" t="s">
        <v>38</v>
      </c>
      <c r="D9" s="288"/>
      <c r="E9" s="288"/>
      <c r="F9" s="288"/>
      <c r="G9" s="288"/>
      <c r="H9" s="68">
        <f>SUM(H10:H12)</f>
        <v>2654227</v>
      </c>
      <c r="I9" s="68">
        <f>SUM(I10:I12)</f>
        <v>1152528.56</v>
      </c>
      <c r="J9" s="68">
        <f>SUM(J10:J12)</f>
        <v>1501698.44</v>
      </c>
    </row>
    <row r="10" spans="1:10" ht="33.75" customHeight="1">
      <c r="A10" s="154" t="s">
        <v>12</v>
      </c>
      <c r="B10" s="127">
        <v>3132</v>
      </c>
      <c r="C10" s="203" t="s">
        <v>76</v>
      </c>
      <c r="D10" s="204"/>
      <c r="E10" s="204"/>
      <c r="F10" s="204"/>
      <c r="G10" s="205"/>
      <c r="H10" s="166">
        <f>827075-103338</f>
        <v>723737</v>
      </c>
      <c r="I10" s="163">
        <f>695680+14436.85+4104</f>
        <v>714220.85</v>
      </c>
      <c r="J10" s="134">
        <f t="shared" ref="J10:J18" si="0">H10-I10</f>
        <v>9516.1500000000233</v>
      </c>
    </row>
    <row r="11" spans="1:10" ht="45.75" customHeight="1">
      <c r="A11" s="133" t="s">
        <v>25</v>
      </c>
      <c r="B11" s="127">
        <v>3132</v>
      </c>
      <c r="C11" s="232" t="s">
        <v>71</v>
      </c>
      <c r="D11" s="233"/>
      <c r="E11" s="233"/>
      <c r="F11" s="233"/>
      <c r="G11" s="234"/>
      <c r="H11" s="147">
        <v>438311</v>
      </c>
      <c r="I11" s="128">
        <f>424670.38+10559.33+3078</f>
        <v>438307.71</v>
      </c>
      <c r="J11" s="134">
        <f t="shared" si="0"/>
        <v>3.2899999999790452</v>
      </c>
    </row>
    <row r="12" spans="1:10" ht="33.75" customHeight="1" thickBot="1">
      <c r="A12" s="140" t="s">
        <v>80</v>
      </c>
      <c r="B12" s="36">
        <v>3132</v>
      </c>
      <c r="C12" s="221" t="s">
        <v>99</v>
      </c>
      <c r="D12" s="222"/>
      <c r="E12" s="222"/>
      <c r="F12" s="222"/>
      <c r="G12" s="223"/>
      <c r="H12" s="103">
        <f>714357+777822</f>
        <v>1492179</v>
      </c>
      <c r="I12" s="43"/>
      <c r="J12" s="144">
        <f>H12-I12</f>
        <v>1492179</v>
      </c>
    </row>
    <row r="13" spans="1:10" ht="22.5" customHeight="1" thickBot="1">
      <c r="A13" s="51" t="s">
        <v>19</v>
      </c>
      <c r="B13" s="83"/>
      <c r="C13" s="212" t="s">
        <v>44</v>
      </c>
      <c r="D13" s="213"/>
      <c r="E13" s="213"/>
      <c r="F13" s="213"/>
      <c r="G13" s="214"/>
      <c r="H13" s="68">
        <f>SUM(H14:H15)</f>
        <v>1500536</v>
      </c>
      <c r="I13" s="66">
        <f>SUM(I14:I15)</f>
        <v>0</v>
      </c>
      <c r="J13" s="84">
        <f t="shared" si="0"/>
        <v>1500536</v>
      </c>
    </row>
    <row r="14" spans="1:10" ht="50.25" customHeight="1">
      <c r="A14" s="111" t="s">
        <v>22</v>
      </c>
      <c r="B14" s="87">
        <v>3142</v>
      </c>
      <c r="C14" s="279" t="s">
        <v>46</v>
      </c>
      <c r="D14" s="279"/>
      <c r="E14" s="279"/>
      <c r="F14" s="279"/>
      <c r="G14" s="279"/>
      <c r="H14" s="112">
        <v>1200536</v>
      </c>
      <c r="I14" s="88"/>
      <c r="J14" s="90">
        <f t="shared" si="0"/>
        <v>1200536</v>
      </c>
    </row>
    <row r="15" spans="1:10" ht="62.25" customHeight="1" thickBot="1">
      <c r="A15" s="49" t="s">
        <v>41</v>
      </c>
      <c r="B15" s="41">
        <v>3142</v>
      </c>
      <c r="C15" s="289" t="s">
        <v>60</v>
      </c>
      <c r="D15" s="290"/>
      <c r="E15" s="290"/>
      <c r="F15" s="290"/>
      <c r="G15" s="291"/>
      <c r="H15" s="103">
        <v>300000</v>
      </c>
      <c r="I15" s="43"/>
      <c r="J15" s="90">
        <f t="shared" si="0"/>
        <v>300000</v>
      </c>
    </row>
    <row r="16" spans="1:10" ht="57" customHeight="1" thickBot="1">
      <c r="A16" s="78" t="s">
        <v>20</v>
      </c>
      <c r="B16" s="63">
        <v>3132</v>
      </c>
      <c r="C16" s="229" t="s">
        <v>47</v>
      </c>
      <c r="D16" s="230"/>
      <c r="E16" s="230"/>
      <c r="F16" s="230"/>
      <c r="G16" s="231"/>
      <c r="H16" s="79">
        <v>750000</v>
      </c>
      <c r="I16" s="80">
        <f>49940+97500+442800+49200+49200+49860</f>
        <v>738500</v>
      </c>
      <c r="J16" s="81">
        <f t="shared" si="0"/>
        <v>11500</v>
      </c>
    </row>
    <row r="17" spans="1:10" ht="60.75" customHeight="1" thickBot="1">
      <c r="A17" s="78" t="s">
        <v>42</v>
      </c>
      <c r="B17" s="63">
        <v>3210</v>
      </c>
      <c r="C17" s="229" t="s">
        <v>79</v>
      </c>
      <c r="D17" s="242"/>
      <c r="E17" s="242"/>
      <c r="F17" s="242"/>
      <c r="G17" s="243"/>
      <c r="H17" s="79">
        <v>450000</v>
      </c>
      <c r="I17" s="80"/>
      <c r="J17" s="81">
        <f t="shared" si="0"/>
        <v>450000</v>
      </c>
    </row>
    <row r="18" spans="1:10" ht="60.75" customHeight="1" thickBot="1">
      <c r="A18" s="78" t="s">
        <v>45</v>
      </c>
      <c r="B18" s="63">
        <v>3210</v>
      </c>
      <c r="C18" s="229" t="s">
        <v>79</v>
      </c>
      <c r="D18" s="242"/>
      <c r="E18" s="242"/>
      <c r="F18" s="242"/>
      <c r="G18" s="243"/>
      <c r="H18" s="79">
        <v>45900</v>
      </c>
      <c r="I18" s="80"/>
      <c r="J18" s="81">
        <f t="shared" si="0"/>
        <v>45900</v>
      </c>
    </row>
    <row r="19" spans="1:10" ht="70.5" customHeight="1" thickBot="1">
      <c r="A19" s="76" t="s">
        <v>82</v>
      </c>
      <c r="B19" s="36">
        <v>3132</v>
      </c>
      <c r="C19" s="256" t="s">
        <v>107</v>
      </c>
      <c r="D19" s="257"/>
      <c r="E19" s="257"/>
      <c r="F19" s="257"/>
      <c r="G19" s="258"/>
      <c r="H19" s="77">
        <v>218000</v>
      </c>
      <c r="I19" s="43">
        <f>32860</f>
        <v>32860</v>
      </c>
      <c r="J19" s="113">
        <f>H19-I19</f>
        <v>185140</v>
      </c>
    </row>
    <row r="20" spans="1:10" ht="27.75" customHeight="1" thickBot="1">
      <c r="A20" s="20"/>
      <c r="B20" s="21"/>
      <c r="C20" s="280" t="s">
        <v>35</v>
      </c>
      <c r="D20" s="281"/>
      <c r="E20" s="281"/>
      <c r="F20" s="281"/>
      <c r="G20" s="282"/>
      <c r="H20" s="8">
        <f>H5+H9+H13+H16+H17+H19+H18</f>
        <v>11900810</v>
      </c>
      <c r="I20" s="8">
        <f>I5+I9+I13+I16+I17+I19+I18</f>
        <v>3261241.96</v>
      </c>
      <c r="J20" s="9">
        <f>J5+J9+J13+J16+J17+J19+J18</f>
        <v>8639568.0399999991</v>
      </c>
    </row>
    <row r="21" spans="1:10" ht="20.25" customHeight="1">
      <c r="A21" s="33"/>
      <c r="B21" s="187"/>
      <c r="C21" s="187"/>
      <c r="D21" s="187"/>
      <c r="E21" s="187"/>
      <c r="F21" s="187"/>
      <c r="G21" s="187"/>
      <c r="H21" s="187"/>
      <c r="I21" s="187"/>
      <c r="J21" s="187"/>
    </row>
  </sheetData>
  <mergeCells count="21">
    <mergeCell ref="A1:J1"/>
    <mergeCell ref="A2:J2"/>
    <mergeCell ref="A3:J3"/>
    <mergeCell ref="C4:G4"/>
    <mergeCell ref="C18:G18"/>
    <mergeCell ref="C12:G12"/>
    <mergeCell ref="C7:G7"/>
    <mergeCell ref="C9:G9"/>
    <mergeCell ref="C10:G10"/>
    <mergeCell ref="C11:G11"/>
    <mergeCell ref="C15:G15"/>
    <mergeCell ref="C17:G17"/>
    <mergeCell ref="C13:G13"/>
    <mergeCell ref="C16:G16"/>
    <mergeCell ref="C14:G14"/>
    <mergeCell ref="C20:G20"/>
    <mergeCell ref="B21:J21"/>
    <mergeCell ref="C5:G5"/>
    <mergeCell ref="C6:G6"/>
    <mergeCell ref="C8:G8"/>
    <mergeCell ref="C19:G19"/>
  </mergeCells>
  <phoneticPr fontId="18" type="noConversion"/>
  <printOptions horizontalCentered="1"/>
  <pageMargins left="0.78740157480314965" right="0.19685039370078741" top="0.59055118110236227" bottom="0.39370078740157483" header="0.31496062992125984" footer="0.11811023622047245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Загальна по КПКВК</vt:lpstr>
      <vt:lpstr>1217461</vt:lpstr>
      <vt:lpstr>'1217461'!Область_печати</vt:lpstr>
      <vt:lpstr>'Загальна по КПКВК'!Область_печати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2019-11-05T11:24:44Z</cp:lastPrinted>
  <dcterms:created xsi:type="dcterms:W3CDTF">2009-11-12T07:56:14Z</dcterms:created>
  <dcterms:modified xsi:type="dcterms:W3CDTF">2019-11-05T11:24:48Z</dcterms:modified>
</cp:coreProperties>
</file>