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E:\КАЛАШНИК 2\ДОКУМЕНТИ ОРГВІДДІЛУ\ТАБЛИЦІ РІШЕНЬ відкриті дані\РІШЕННЯ для сайту datagov ua\2021 рік\"/>
    </mc:Choice>
  </mc:AlternateContent>
  <xr:revisionPtr revIDLastSave="0" documentId="8_{94560587-CCFE-453A-B9C7-B7B894C64B35}" xr6:coauthVersionLast="45" xr6:coauthVersionMax="45" xr10:uidLastSave="{00000000-0000-0000-0000-000000000000}"/>
  <bookViews>
    <workbookView xWindow="-120" yWindow="-120" windowWidth="29040" windowHeight="15840" xr2:uid="{00000000-000D-0000-FFFF-FFFF00000000}"/>
  </bookViews>
  <sheets>
    <sheet name="Таблица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57" i="1" l="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l="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<sst xmlns="http://schemas.openxmlformats.org/spreadsheetml/2006/main" count="784" uniqueCount="229">
  <si>
    <t>Рішення Полтавської обласної ради за 2021 рік</t>
  </si>
  <si>
    <t>№  з/п</t>
  </si>
  <si>
    <t>Скликання</t>
  </si>
  <si>
    <t>Чергова/ позачергова</t>
  </si>
  <si>
    <t>Номер сесії</t>
  </si>
  <si>
    <t>Номер пленарного засідання</t>
  </si>
  <si>
    <t>Дата пленарного засідання</t>
  </si>
  <si>
    <t>Посилання</t>
  </si>
  <si>
    <t>Назва рішення</t>
  </si>
  <si>
    <t>Номер рішення</t>
  </si>
  <si>
    <t>Дата оприлюднення рішення</t>
  </si>
  <si>
    <t>Розробник проєкту рішення</t>
  </si>
  <si>
    <t>Суб'єкт внесення проєкту рішення</t>
  </si>
  <si>
    <t>Восьме</t>
  </si>
  <si>
    <t>Позачергова</t>
  </si>
  <si>
    <t>Про депутатський запит депутата Полтавської обласної ради І. Сидоренка.</t>
  </si>
  <si>
    <t>Депутат обласної ради Сидоренко І.І.</t>
  </si>
  <si>
    <t>Про інформацію ПрАТ «Кременчукгаз» щодо економічного обґрунтування тарифу на транспортування газу та ціни на газ.</t>
  </si>
  <si>
    <t>Депутати обласної ради Біленький О.Ю., Бєлашов С.В., Діденко О.Г., Панкратьєв О.А., Процай І.А,, Сазонов О.Ю., Чепурко О.Г.</t>
  </si>
  <si>
    <t>Про інформацію АТ «Полтавагаз» щодо економічного обґрунтування тарифу на транспортування газу та ціни на газ.</t>
  </si>
  <si>
    <t>Про інформацію АТ «Лубнигаз» щодо економічного обґрунтування тарифу на транспортування газу та ціни на газ.</t>
  </si>
  <si>
    <t>Про інформацію ПрАТ «Гадячгаз» щодо економічного обґрунтування тарифу на транспортування газу та ціни на газ.</t>
  </si>
  <si>
    <t>Про інформацію АТ «Полтаваобленерго» щодо скасування пільгового тарифу на електроенергію для побутових споживачів.</t>
  </si>
  <si>
    <t>Про Звернення депутатів Полтавської обласної ради до Президента України, Прем’єр-міністра України, Кабінету Міністрів України, Національної комісії, що здійснює державне регулювання у сферах енергетики та комунальних послуг.</t>
  </si>
  <si>
    <t>Про проведення перевірок економічної обґрунтованості структури тарифів на послуги розподілу природного газу.</t>
  </si>
  <si>
    <t>Депутати обласної ради Бєлашов С.В., Чепурко О.Г.</t>
  </si>
  <si>
    <t>Про Звернення депутатів Полтавської обласної ради до Прем’єр-міністра України Д. Шмигаля, Голови Верховної Ради України Д. Разумкова щодо забезпечення виконання державних соціальних програм у 2021 році.</t>
  </si>
  <si>
    <t>Депутати обласної ради Корнієнко Л.В., Діденко О.Г., Смірнов О.М.</t>
  </si>
  <si>
    <t>Чергова</t>
  </si>
  <si>
    <t>Про депутатський запит депутата Полтавської обласної ради І. Москалика.</t>
  </si>
  <si>
    <t>Депутат обласної ради Москалик І.В,</t>
  </si>
  <si>
    <t>Про керівників суб’єктів господарювання спільної власності територіальних громад області.</t>
  </si>
  <si>
    <t>Управління майном обласної ради</t>
  </si>
  <si>
    <t>Голова обласної ради</t>
  </si>
  <si>
    <t>Про інформацію керівника Полтавської обласної прокуратури про результати діяльності органів Полтавської обласної прокуратури за 2020 рік.</t>
  </si>
  <si>
    <t>Виконавчий апарат обласної ради</t>
  </si>
  <si>
    <t>Про регіональну програму інформатизації «Цифрова Полтавщина» на 2021 ‒ 2023 роки.</t>
  </si>
  <si>
    <t>Управління інфраструктури та цифрової трансформації облдержадміністрації</t>
  </si>
  <si>
    <t>Голова облдержадміністрації</t>
  </si>
  <si>
    <t>Про виконання Програми розвитку та підтримки аграрного комплексу Полтавщини за пріоритетними напрямками на період до 2020 року.</t>
  </si>
  <si>
    <t>Департамент агропромислового розвитку облдержадміністрації</t>
  </si>
  <si>
    <t>Про Програму розвитку та підтримки аграрного комплексу Полтавщини за пріоритетними напрямками на період до 2027 року.</t>
  </si>
  <si>
    <t>Про продовження дії Програми підтримки об’єднань співвласників багатоквартирних будинків та житлово-будівельних кооперативів Полтавської області для виконання заходів з енергозбереження на 2015 ‒ 2020 роки до 2025 року включно.</t>
  </si>
  <si>
    <t>Департамент будівництва, містобудування і аріхтектури та житлово-комунального господарства облдержадміністрації</t>
  </si>
  <si>
    <t>Про виконання Програми енергоефективності Полтавської області на 2018 ‒ 2020 роки.</t>
  </si>
  <si>
    <t>Про виконання регіональної цільової Програми створення та ведення містобудівного кадастру Полтавської області на 2019 ‒ 2020 роки.</t>
  </si>
  <si>
    <t>Про продовження дії Обласної програми «Питна вода Полтавщини» на 2011 – 2020 роки до 2021 року включно.</t>
  </si>
  <si>
    <t>Про виконання регіональної Програми захисту населення і територій від надзвичайних ситуацій та запобігання їх виникненню на 2017 – 2020 роки.</t>
  </si>
  <si>
    <t>Департамент з питань оборонної роботи, цивільного захисту та взаємодії з правоохоронними органами облдержадміністрації</t>
  </si>
  <si>
    <t>Постійна комісія з питань правоохоронної діяльності, боротьби з корупцією, забезпечення прав і потреб військових та учасників бойових дій</t>
  </si>
  <si>
    <t>Про регіональну Програму захисту населення і територій від надзвичайних ситуацій та запобігання їх виникненню на 2021 ‒ 2027 роки.</t>
  </si>
  <si>
    <t xml:space="preserve">Про виконання Комплексної програми щодо забезпечення законності, правопорядку, охорони прав, свобод і законних інтересів громадян та оборонної роботи на 2016 ‒ 2020 роки. </t>
  </si>
  <si>
    <t>Про виконання Програми правової освіти населення Полтавської області на 2016 ‒ 2020 роки.</t>
  </si>
  <si>
    <t>Регіональний центр з надання безоплатної вторинної правової допомоги у Полтавській області</t>
  </si>
  <si>
    <t>Про затвердження Програми правової освіти населення Полтавської області на 2021 ‒ 2025 роки.</t>
  </si>
  <si>
    <t>Юридичний департамент облдержадміністрації</t>
  </si>
  <si>
    <t>Про виконання обласної програми «Бюджет участі Полтавської області на 2017 ‒ 2020 роки».</t>
  </si>
  <si>
    <t>Про внесення змін до Порядку проведення виплати одноразової грошової допомоги медичним та іншим працівникам комунальних закладів охорони здоров’я, які захворіли на гостру респіраторну хворобу COVID-19, спричинену коронавірусом SARS-CoV-2.</t>
  </si>
  <si>
    <t>Департамент охорони здоров'я облдержадміністрації</t>
  </si>
  <si>
    <t xml:space="preserve">Про внесення змін до показників обласного бюджету на 2020 рік. </t>
  </si>
  <si>
    <t>Департамент фінансів облдержадміністрації</t>
  </si>
  <si>
    <t>Про створення Комунального закладу Полтавської обласної ради «Спортивний центр Полтавщини».</t>
  </si>
  <si>
    <t xml:space="preserve">Про Комплексну програму щодо забезпечення законності, правопорядку, охорони прав, свобод і законних інтересів громадян та оборонної роботи на 2021 ‒ 2027 роки. </t>
  </si>
  <si>
    <t>Про внесення змін до рішення пленарного засідання другої сесії Полтавської обласної ради восьмого скликання від 29.12.2020 № 78 «Про реорганізацію Комунального закладу «Центр соціально-психологічної реабілітації дітей» Полтавської обласної ради шляхом приєднання до Гадяцького дитячого будинку Полтавської обласної ради та перепрофілювання і зміну найменування Гадяцького дитячого будинку Полтавської обласної ради».</t>
  </si>
  <si>
    <t>Депутати обласної ради Бєлоножко О.В., Діденко О.Г., Матюшенко О.В., Усанова О.П., Чепурко О.Г.</t>
  </si>
  <si>
    <t>Про внесення змін, доповнень та викладення у новій редакції Регламенту Полтавської обласної ради восьмого скликання.</t>
  </si>
  <si>
    <t>Постійна комісія обласної ради з питань регламенту, депутатської діяільності, цифрового розвитку, інформаційної сфери, зв'язків з громадськістю та дотримання прав учасників АТО</t>
  </si>
  <si>
    <t>Про внесення змін до рішень обласної ради.</t>
  </si>
  <si>
    <t xml:space="preserve">Про Регіональну програму «Дітям Полтавщини ‒ якісне харчування» на 2021 ‒ 2024 роки.
</t>
  </si>
  <si>
    <t>Департамент освіти і науки облдержадміністрації</t>
  </si>
  <si>
    <t xml:space="preserve"> </t>
  </si>
  <si>
    <t>Про Обласну програму національно-патріотичного виховання дітей та молоді на 2021 ‒ 2025 роки.</t>
  </si>
  <si>
    <t>Про Регіональну Програму підтримки наукової та інноваційної діяльності у Полтавській області на 2021 – 2024 роки.</t>
  </si>
  <si>
    <t>Про внесення змін та доповнень до Комплексної програми соціального захисту населення Полтавської області на 2021 ‒ 2025 роки.</t>
  </si>
  <si>
    <t>Департамент соціального захисту населення облдержадміністрації</t>
  </si>
  <si>
    <t>Про затвердження Переліку природоохоронних заходів для фінансування з фонду охорони навколишнього природного середовища Полтавської області в 2021 році.</t>
  </si>
  <si>
    <t>Департамент екології та природних ресурсів облдержадміністрації</t>
  </si>
  <si>
    <t>Про внесення змін до Програми розвитку місцевого самоврядування у Полтавській області на 2021 ‒ 2023 роки.</t>
  </si>
  <si>
    <t>Про затвердження звіту про виконання обласного бюджету за 2020 рік.</t>
  </si>
  <si>
    <t xml:space="preserve">Про внесення змін до показників обласного бюджету Полтавської області на 2021 рік 16100000000 (код бюджету).
</t>
  </si>
  <si>
    <t>Про затвердження розпоряджень голови обласної ради.</t>
  </si>
  <si>
    <t>Про визначення ПОКП «Полтавафарм» таким, що надає соціально важливі послуги.</t>
  </si>
  <si>
    <t>Про внесення змін до рішення сесії обласної ради від 16 лютого 2018 року № 634 «Про надання згоди на безоплатну передачу цілісних майнових комплексів закладів професійної (професійно-технічної) освіти» (зі змінами).</t>
  </si>
  <si>
    <t>Про продовження договору оренди єдиного майнового комплексу «Видавництво "Кременчук"».</t>
  </si>
  <si>
    <t>Про приймання-передачу майна спільної власності територіальних громад сіл, селищ, міст Полтавської області.</t>
  </si>
  <si>
    <t>Про передачу майна ПОКП «Полтавафарм» в межах спільної власності територіальних громад сіл, селищ, міст Полтавської області.</t>
  </si>
  <si>
    <t>Постійна комісія обласної ради з питань бюджету та управління майном.</t>
  </si>
  <si>
    <t>Про надання згоди на прийняття цілісного майнового комплексу комунального закладу «Спортивний комплекс м. Гребінка» у спільну власність територіальних громад сіл, селищ, міст Полтавської області.</t>
  </si>
  <si>
    <t>Про передачу автомобілів у комунальну власність територіальних громад сіл, селищ, міст Полтавської області.</t>
  </si>
  <si>
    <t>Про приймання-передачу об’єкту «Центр надання послуг в м. Полтава» у спільну власність територіальних громад сіл, селищ, міст Полтавської області.</t>
  </si>
  <si>
    <t xml:space="preserve">Про надання згоди на прийняття будівлі за адресою: вул. Соборності,31 м. Полтава у спільну власність територіальних громад сіл, селищ, міст Полтавської області.
</t>
  </si>
  <si>
    <t xml:space="preserve">Про надання згоди на прийняття будівлі за адресою: вул. Соборності, 42  м. Полтава у спільну власність територіальних громад сіл, селищ, міст Полтавської області.
</t>
  </si>
  <si>
    <t>Про зміну типу та найменування комунального закладу «Шишацький обласний науковий ліцей-інтернат ІІ-ІІІ ступенів  Полтавської обласної ради».</t>
  </si>
  <si>
    <t>Про створення Комунального підприємства Полтавської обласної ради «Здорове харчування».</t>
  </si>
  <si>
    <t>Департамент економічного розвитку, торгівлі та залучення інвестицій облдержадміністрації</t>
  </si>
  <si>
    <t>Про створення комунального підприємства Полтавської обласної ради "Полтавафармація".</t>
  </si>
  <si>
    <t>Про повернення в управління обласної ради комунальних підприємств.</t>
  </si>
  <si>
    <t>Депутати обласноїради Босенко Л.В., Сазонов О.Ю., Чепурко О.Г., Процай І.А., Аранчій Я. С.</t>
  </si>
  <si>
    <t>Про реорганізацію Комунального автотранспортного підприємства Полтавської обласної ради.</t>
  </si>
  <si>
    <t>Виконуючий обов'язки голови, перший заступник голови обласної ради</t>
  </si>
  <si>
    <t>Про затвердження нової редакції Положення про обласний конкурс проєктів розвитку територіальних громад Полтавської області.</t>
  </si>
  <si>
    <t>Про Меморандум про міжрегіональну співпрацю між Полтавською обласною радою та Волинською обласною радою.</t>
  </si>
  <si>
    <t>Постійна комісія обласної ради з питань регламенту, депутатської діяльності, цифрового розвитку, інформаційної сфери, зв'язків з громадськістю та дотримання прав учасників АТО</t>
  </si>
  <si>
    <t>Про визначення уповноваженої особи для представлення інтересів Полтавської обласної ради в Асоціації «Полтавська обласна асоціація органів місцевого самоврядування».</t>
  </si>
  <si>
    <t>Про приєднання до Європейської Хартії рівності жінок і чоловіків у житті місцевих громад.</t>
  </si>
  <si>
    <t>Депутат обласної ради Юрченко Т.О.</t>
  </si>
  <si>
    <t>Про віднесення селища міського типу Котельва Полтавського району Полтавської області до категорії селища.</t>
  </si>
  <si>
    <t>Про погодження кандидатури М. Первака для нагородження Грамотою Верховної Ради України.</t>
  </si>
  <si>
    <t>Про порушення клопотання щодо присудження Премії Верховної Ради України Л. Січкар.</t>
  </si>
  <si>
    <t>Постійна комісія обласної ради з питань освіти, науки та культури</t>
  </si>
  <si>
    <t>Про Звернення депутатів Полтавської обласної ради до Президента України В. Зеленського та Прем’єр-міністра України Д. Шмигаля щодо ціни на природний газ та передачі газорозподільних мереж у комунальну власність.</t>
  </si>
  <si>
    <t>Депутати обласної ради Богдан Р.Д., Босенко Л.В., Лемешко О.М., Процай І.А., Савченко С.П.</t>
  </si>
  <si>
    <t>Про здійснення заходів щодо ефективного управління газорозподільними мережами на території Полтавської області.</t>
  </si>
  <si>
    <t>Депутати обласної ради Біленький О.Ю., Бєлашов С.В., Діденко О.Г., Процай І.А., Сазонов О.Ю.,Чепурков О.Г.</t>
  </si>
  <si>
    <t>Про Звернення депутатів Полтавської обласної ради до АКЦІОНЕРНОГО ТОВАРИСТВА «ПОЛТАВАОБЛЕНЕРГО», Національної комісії, що здійснює державне регулювання у сфері енергетики та комунальних послуг, Антимонопольного комітету України щодо припинення тиску на територіальні громади Полтавської області в частині укладення договорів з доступу до інфраструктури об’єктів електроенергетики для розміщення електричних мереж та/або іншого інженерного обладнання до врегулювання зазначеного питання на законодавчому рівні.</t>
  </si>
  <si>
    <t xml:space="preserve">Постійна комісія обласної ради з питань бюджету
та управління майном.
</t>
  </si>
  <si>
    <t>Про Звернення депутатів Полтавської обласної ради до Верховної Ради України, Кабінету Міністрів України, Національної комісії, що здійснює державне регулювання у сферах енергетики та комунальних послуг щодо законодавчого врегулювання питання доступу до інфраструктури об’єктів електроенергетики для розміщення електричних мереж та/або іншого інженерного обладнання.</t>
  </si>
  <si>
    <t>Постійна комісія обласної ради з питань паливно-енергетичного комплексу та використання надр.</t>
  </si>
  <si>
    <t>Про Звернення депутатів Полтавської обласної ради до Верховної Ради України, Кабінету Міністрів України, народних депутатів України від Полтавщини щодо порушення конституційних прав органів місцевого самоврядування у сфері використання надр.</t>
  </si>
  <si>
    <t>Про Звернення депутатів Полтавської обласної ради до органів місцевого самоврядування територіальних громад Полтавської області щодо покращення екологічного стану та захисту навколишнього середовища Полтавської області.</t>
  </si>
  <si>
    <t>Депутат обласної ради Ярошенко В.М.</t>
  </si>
  <si>
    <t>Про Звернення депутатів Полтавської обласної ради до Кабінету Міністрів України та Міністерства захисту довкілля та природних ресурсів України щодо проєкту Державної стратегії управління лісами України до 2035 року.</t>
  </si>
  <si>
    <t>Постійна комісія обласної ради з питань аграрної політики та земельних відносин</t>
  </si>
  <si>
    <t>Про рекомендації сільським, селищним, міським радам Полтавської області щодо затвердження рекомендацій для обрахунку мінімальної суми річного доходу, отриманого від самостійного обробітку одного гектара земельної ділянки (паю) на території відповідної територіальної громади Полтавської області.</t>
  </si>
  <si>
    <t>Про Звернення депутатів Полтавської обласної ради до Полтавського міського голови щодо створення Полтавського денного центру соціально-психологічної допомоги особам, які постраждали від домашнього насильства та/або насильства за ознакою статі.</t>
  </si>
  <si>
    <t>Про Звернення депутатів Полтавської обласної ради до Прем’єр-міністра України Д. Шмигаля, Голови Верховної Ради України Д. Разумкова щодо забезпечення державних гарантій у сфері оздоровлення та відпочинку дітей.</t>
  </si>
  <si>
    <t>Депутат обласної ради Гранчак Н.С.</t>
  </si>
  <si>
    <t>Про Звернення депутатів Полтавської обласної ради до Полтавської обласної державної адміністрації, Департаменту освіти і науки Полтавської обласної державної адміністрації, Департаменту соціального захисту населення Полтавської обласної державної адміністрації, виконавчих органів сільських, селищних, міських рад Полтавської області, Головного управління Національної поліції України в Полтавській області та Відділу протидії кіберзлочинам в Полтавській області Департаменту кіберполіції Національної поліції України щодо зменшення рівня дитячої смертності внаслідок самогубств, вчинених під впливом шкідливого вмісту мережі Інтернет та проявів булінгу і сексуального насилля в кіберпросторі, а також підвищення рівня кібербезпеки дітей в мережі Інтернет.</t>
  </si>
  <si>
    <t>Про затвердження Порядку використання прапорів на території Полтавської області.</t>
  </si>
  <si>
    <t>Про Звернення депутатів Полтавської обласної ради до Президента України та Кабінету Міністрів України щодо забезпечення вакциною від коронавірусної хвороби COVID-19 населення Полтавської  області.</t>
  </si>
  <si>
    <t>Депутат обласної ради Процай І.А.</t>
  </si>
  <si>
    <t>Про Звернення депутатів Полтавської обласної ради до голови Полтавської обласної державної адміністрації  щодо готовності Полтавської  області до проведення  імунізації (вакцинації) населення проти COVID-19.</t>
  </si>
  <si>
    <t>Депутат обласної ради     Цибульська Ю.В.</t>
  </si>
  <si>
    <t>Депутат обласної ради      Цибульська Ю.В.</t>
  </si>
  <si>
    <t>Про дострокове припинення повноважень депутата Полтавської обласної ради восьмого скликання Путрі О.О.</t>
  </si>
  <si>
    <t xml:space="preserve">Про депутатський запит депутата Полтавської обласної ради  Ю. Мотрича. </t>
  </si>
  <si>
    <t>Депутат обласної ради Мотрич Ю.М.</t>
  </si>
  <si>
    <t>Про депутатський запит депутата Полтавської обласної ради  С. Савченка.</t>
  </si>
  <si>
    <t>Депутат обласної ради Савченко С.П.</t>
  </si>
  <si>
    <t xml:space="preserve">Про керівників суб’єктів господарювання спільної власності територіальних громад області. </t>
  </si>
  <si>
    <t xml:space="preserve">Про укладення контракту з директором Кременчуцького педагогічного коледжу                        імені А.С. Макаренка, яка пройшла конкурсний відбір.  </t>
  </si>
  <si>
    <t xml:space="preserve">Про звіт голови Полтавської обласної державної адміністрації про виконання Програми економічного та соціального розвитку Полтавської області на 
2020 рік, а також делегованих обласною радою повноважень.
</t>
  </si>
  <si>
    <t xml:space="preserve">Про виконання Програми економічного та соціального розвитку Полтавської області на 2020 рік. </t>
  </si>
  <si>
    <t>Про затвердження звітів про результати проведення моніторингу та з оцінки результативності реалізації Стратегії розвитку Полтавської області за 2020 рік і в цілому за весь період дії та Плану заходів з її реалізації на період 2018 ‒ 2020 років.</t>
  </si>
  <si>
    <t xml:space="preserve">Про внесення змін у додаток до Стратегії розвитку Полтавської області на 2021 ‒ 2027 роки «План заходів з реалізації Стратегії розвитку Полтавської області на 2021 ‒ 2023 роки». </t>
  </si>
  <si>
    <t>Про затвердження переліку об’єктів, на які у 2021 році будуть спрямовані кошти обласного бюджету, відповідно до Обласної програми «Питна вода Полтавщини» на 2011 ‒ 2020 роки, термін дії якої продовжено до 31.12.2021.</t>
  </si>
  <si>
    <t>Управління житлово-комунального господарства облдержадміністрації</t>
  </si>
  <si>
    <t>Про внесення змін до Обласної програми «Питна вода Полтавщини» на 2011 ‒ 2020 роки, термін дії якої продовжено включно до 2021 року.</t>
  </si>
  <si>
    <t>Про внесення змін до Комплексної програми поводження з твердими побутовими відходами у Полтавській області на 2017 ‒ 2021 роки.</t>
  </si>
  <si>
    <t>Про внесення змін до обласної Програми підвищення рівня безпеки дорожнього руху на 2021 ‒ 2024 роки.</t>
  </si>
  <si>
    <t>Управління інфрастукрутри та цифрової трансформації облдержадміністрації</t>
  </si>
  <si>
    <t>Про внесення змін до Програми розвитку та підтримки Полтавського обласного комунального підприємства «Аеропорт-Полтава» на 2021 ‒ 2023 роки.</t>
  </si>
  <si>
    <t>Про внесення змін до регіональної програми інформатизації «Цифрова Полтавщина» на 2021 ‒ 2023 роки.</t>
  </si>
  <si>
    <t xml:space="preserve">Про внесення змін до Переліку природоохоронних заходів для фінансування з фонду охорони навколишнього природного середовища Полтавської області в 2021 році. </t>
  </si>
  <si>
    <t>Про виконання Програми зайнятості населення Полтавської області на 2018 ‒ 2020 роки.</t>
  </si>
  <si>
    <t xml:space="preserve">Про затвердження Програми зайнятості населення Полтавської області на 2021‒2023 роки.
</t>
  </si>
  <si>
    <t>Про внесення змін до регіональної Програми захисту населення і територій від надзвичайних ситуацій та запобігання їх виникненню на 2021 ‒ 2027 роки.</t>
  </si>
  <si>
    <t>Виконувач обов'язків голови облдержадміністрації</t>
  </si>
  <si>
    <t>Про внесення змін до Комплексної програми щодо забезпечення законності, правопорядку, охорони прав, свобод і законних інтересів громадян та оборонної роботи на 2021 ‒ 2027 роки.</t>
  </si>
  <si>
    <t>Про внесення змін до Програми розвитку та підтримки аграрного комплексу Полтавщини за пріоритетними напрямками на період до 2027 року.</t>
  </si>
  <si>
    <t>Департамент агропромислового розвитку  облдержадміністрації</t>
  </si>
  <si>
    <t>Про Програму поводження з побічними продуктами тваринного походження та забезпечення діагностики і оперативного виявлення збудників інфекційних хвороб, спільних для людей і тварин, на території Полтавської області на 2021 ‒ 2025 роки.</t>
  </si>
  <si>
    <t>Про внесення змін до програми «Розвиток освітнього простору Полтавщини» на 2021 ‒ 2025 роки.</t>
  </si>
  <si>
    <t>Про внесення змін до Регіональної програми «Дітям Полтавщини ‒ якісне харчування» на 2021 ‒ 2024 роки.</t>
  </si>
  <si>
    <t>Про внесення змін до Обласної програми національно-патріотичного виховання дітей та молоді на 2021 ‒ 2025 роки.</t>
  </si>
  <si>
    <t xml:space="preserve">Про внесення змін до обласної Програми розвитку фізичної культури і спорту на 2021 ‒ 2024 роки. </t>
  </si>
  <si>
    <t>Управління молоді та спорту облдержадміністрації</t>
  </si>
  <si>
    <t>Про виконання Програми розвитку місцевого самоврядування у Полтавській області на 2018 ‒ 2020 роки.</t>
  </si>
  <si>
    <t xml:space="preserve">Про внесення змін до Програми розвитку місцевого самоврядування у Полтавській області на 2021 ‒ 2023 роки. </t>
  </si>
  <si>
    <t>Про Антикорупційну програму Полтавської обласної ради на 2021 ‒ 2023 роки.</t>
  </si>
  <si>
    <t>Про внесення змін до Схеми планування території Полтавської області.</t>
  </si>
  <si>
    <t>Департамент будівництва, містобудування і архітектури облдержадміністрації</t>
  </si>
  <si>
    <t>Про пооб’єктний перелік робіт з інвентаризації земель запасу лісового фонду, витрати щодо яких підлягають компенсації за рахунок коштів обласного бюджету, що надходять у порядку відшкодування втрат сільськогосподарського і лісогосподарського виробництва.</t>
  </si>
  <si>
    <t>Про пооб’єктний перелік робіт з інвентаризації земель державної власності лісогосподарського призначення, витрати щодо яких підлягають компенсації за рахунок коштів обласного бюджету, що надходять в порядку відшкодування втрат сільськогосподарського і лісогосподарського виробництва.</t>
  </si>
  <si>
    <t>Про передачу в постійне користування земельної ділянки на території м. Карлівка Полтавського району Полтавської області ПОЛТАВСЬКІЙ ОБЛАСНІЙ БАЗІ СПЕЦІАЛЬНОГО МЕДИЧНОГО ПОСТАЧАННЯ.</t>
  </si>
  <si>
    <t>Про передачу в постійне користування земельної ділянки на території м. Гадяч Миргородського району Полтавської області ПОЛТАВСЬКІЙ ОБЛАСНІЙ БАЗІ СПЕЦІАЛЬНОГО МЕДИЧНОГО ПОСТАЧАННЯ.</t>
  </si>
  <si>
    <t>Про припинення права користування частиною мисливських угідь ДЕРЖАВНОМУ ПІДПРИЄМСТВУ «ПОЛТАВСЬКЕ ЛІСОВЕ ГОСПОДАРСТВО».</t>
  </si>
  <si>
    <t>Полтавське обласне управління лісового та мисливського господарства</t>
  </si>
  <si>
    <t>Голова Полтавської обласної державної адмінінстрації</t>
  </si>
  <si>
    <t>Про внесення змін до рішення обласної ради від 12 липня 2018 року № 777 «Про затвердження форм заяв та форм розрахунків тарифів на теплову енергію, її виробництво, транспортування та постачання, а також розрахунків тарифів на комунальні послуги (послуги з постачання теплової енергії, централізованого опалення, централізованого постачання гарячої води, централізованого водопостачання, централізованого водовідведення) на плановий період, поданих для їх встановлення підприємствами, що перебувають у спільній власності територіальних громад Полтавської області».</t>
  </si>
  <si>
    <t>Про встановлення тарифів на теплову енергію, її виробництво, транспортування та постачання, послуги з постачання теплової енергії і постачання гарячої води, що надаються Обласним комунальним виробничим підприємством теплового господарства «Лубнитеплоенерго».</t>
  </si>
  <si>
    <t>Про надання дозволу Полтавському обласному комунальному виробничому підприємству теплового господарства «Полтаватеплоенерго» на внесення змін в умови кредитування по кредитному договору № 1211/2020/ПОД-МСБ від 30.07.2020 в частині зміни переліку обладнання, що надано в якості забезпечення по кредитному договору з ПУБЛІЧНИМ АКЦІОНЕРНИМ ТОВАРИСТВОМ АКЦІОНЕРНИМ БАНКОМ «УКРГАЗБАНК».</t>
  </si>
  <si>
    <t>Про надання дозволу Полтавському обласному комунальному виробничому підприємству теплового господарства «Полтаватеплоенерго» на придбання транспортних засобів через фінансовий лізинг.</t>
  </si>
  <si>
    <t>Про збільшення статутного капіталу ПОЛТАВСЬКОГО ОБЛАСНОГО КОМУНАЛЬНОГО ВИРОБНИЧОГО ПІДПРИЄМСТВА ТЕПЛОВОГО ГОСПОДАРСТВА «ПОЛТАВАТЕПЛОЕНЕРГО».</t>
  </si>
  <si>
    <t>Про затвердження переліку підприємств, установ та організацій, що надають соціально важливі послуги населенню області.</t>
  </si>
  <si>
    <t>Про надання попередньої згоди на безоплатне прийняття у спільну власність територіальних громад сіл, селищ, міст Полтавської області цілісного майнового комплексу регіонального ландшафтного парку «Нижньоворсклянський».</t>
  </si>
  <si>
    <t>Про повернення в управління обласної ради ОБЛАСНОГО КОМУНАЛЬНОГО ВИРОБНИЧОГО ПІДПРИЄМСТВА ТЕПЛОВОГО ГОСПОДАРСТВА «ЛУБНИТЕПЛОЕНЕРГО».</t>
  </si>
  <si>
    <t xml:space="preserve">Про передачу в управління обласній державній адміністрації Комунального закладу Полтавської обласної ради «Спортивний центр Полтавщини». </t>
  </si>
  <si>
    <t xml:space="preserve">Про приймання-передачу майна спільної власності територіальних громад сіл, селищ, міст Полтавської області. </t>
  </si>
  <si>
    <t>Про надання згоди на прийняття цілісного майнового комплексу Зіньківської спеціалізованої дитячо-юнацької спортивної школи олімпійського резерву з гандболу імені В.П. Літвішка Зіньківської міської ради Полтавської області у спільну власність територіальних громад сіл, селищ, міст Полтавської області.</t>
  </si>
  <si>
    <t>Про приймання цілісного майнового комплексу комунального закладу «Спортивний комплекс міста Гребінка» у спільну власність територіальних громад сіл, селищ, міст Полтавської області</t>
  </si>
  <si>
    <t>Про надання згоди на прийняття СПОРТИВНО-ТЕХНІЧНОГО КОМПЛЕКСУ «ЛТАВА» у спільну власність територіальних громад сіл, селищ, міст Полтавської області.</t>
  </si>
  <si>
    <t>Постійна комісія обласної ради з питань молодіжної політики, спорту та туризму</t>
  </si>
  <si>
    <t>Про внесення змін до рішення обласної ради від 09 квітня 2021 року № 151 «Про приймання-передачу об’єкту «Центр надання послуг в м. Полтава» у спільну власність територіальних громад сіл, селищ, міст Полтавської області».</t>
  </si>
  <si>
    <t xml:space="preserve">Про приймання будівлі Дворянського зібрання у спільну власність територіальних громад сіл, селищ, міст Полтавської області. </t>
  </si>
  <si>
    <t xml:space="preserve">Про приймання громадських будівель за адресою: м. Полтава, 
вул. Конституції, 2а у спільну власність територіальних громад сіл, селищ, міст Полтавської області. 
</t>
  </si>
  <si>
    <t xml:space="preserve">Про приймання комплексу будівель і споруд за адресою: провулок 
Шкільний, 6, с. Сухорабівка Полтавської області у спільну власність територіальних громад сіл, селищ, міст Полтавської області.
</t>
  </si>
  <si>
    <t>Про внесення змін до рішення обласної ради від 03 червня 2020 року № 1366 «Про реорганізацію шляхом перетворення Великосорочинської загальноосвітньої санаторної школи-інтернату І-ІІІ ступенів Миргородського району Полтавської обласної ради у Великосорочинський ліцей Полтавської обласної ради».</t>
  </si>
  <si>
    <t>Про внесення змін до рішення обласної ради від 03 червня 2020 року № 1367 «Про реорганізацію шляхом перетворення Андріївської загальноосвітньої санаторної школи-інтернату І-ІІ ступенів Новосанжарського району Полтавської обласної ради в Андріївський ліцей Полтавської обласної ради».</t>
  </si>
  <si>
    <t>Про внесення змін до рішення обласної ради від 09 квітня 2021 року № 154 «Про зміну типу та найменування комунального закладу «Шишацький обласний науковий ліцей-інтернат ІІ-ІІІ ступенів Полтавської обласної ради».</t>
  </si>
  <si>
    <t>Про зміну найменування комунального закладу «Кременчуцька спеціалізована школа-інтернат спортивного профілю І-ІІІ ступенів імені І.М. Піддубного Полтавської обласної ради».</t>
  </si>
  <si>
    <t>Про зміну найменування комунального закладу «Полтавська спеціалізована школа-інтернат спортивного профілю І-ІІІ ступенів Полтавської обласної ради».</t>
  </si>
  <si>
    <t>Про зміну типу та найменування комунального закладу «Полтавський обласний науковий ліцей-інтернат ІІ-ІІІ ступенів імені А.С. Макаренка Полтавської обласної ради».</t>
  </si>
  <si>
    <t>Про перейменування Полтавського обласного центру перепідготовки та підвищення кваліфікації працівників органів державної влади, органів місцевого самоврядування, державних підприємств, установ і організацій та затвердження Статуту Полтавського регіонального центру підвищення кваліфікації.</t>
  </si>
  <si>
    <t>Про приєднання до всеукраїнської ініціативи «Без бар’єрів» та підписання Меморандуму про розвиток безбар’єрної архітектури в Полтавській області.</t>
  </si>
  <si>
    <t>Депутати обласної ради  Величко О.В., Лемешко О.М., Цибульська Ю.В.</t>
  </si>
  <si>
    <t xml:space="preserve">Про затвердження Положення про обласний конкурс журналістських робіт «Реформування місцевого самоврядування та територіальної організації влади ‒ шлях до сталого розвитку громад» у новій редакції. </t>
  </si>
  <si>
    <t>Про внесення змін до рішення обласної ради від 12 квітня 2018 року № 672 «Про заснування премій Полтавської обласної ради».</t>
  </si>
  <si>
    <t xml:space="preserve">Про заснування Премії Полтавської обласної ради імені Сергія Гнойового та затвердження Положення про Премію. </t>
  </si>
  <si>
    <t>Депутат обласної ради Кульчинський М.Г.</t>
  </si>
  <si>
    <t>Про погодження кандидатури                            В. Красовського для нагородження Почесною грамотою Верховної Ради України.</t>
  </si>
  <si>
    <t>Постійна комісія обласної ради з питань екології та раціонального природокористування</t>
  </si>
  <si>
    <t>Про Звернення депутатів Полтавської обласної ради до Кабінету Міністрів України, Державного агентства водних ресурсів України щодо понаднормового підвищення рівня води у Кременчуцькому водосховищі, викликаного діяльністю приватного акціонерного товариства «Укргідроенерго».</t>
  </si>
  <si>
    <t>Про Звернення депутатів Полтавської обласної ради до Кабінету Міністрів України, Міністерства захисту довкілля та природних ресурсів України щодо фінансування берегоукріплювальних робіт на Кременчуцькому водосховищі.</t>
  </si>
  <si>
    <t>Про Звернення депутатів Полтавської обласної ради до Президента України, Кабінету Міністрів України та Верховної Ради України щодо запровадження змін до системи призначення субсидій.</t>
  </si>
  <si>
    <t>Про Звернення депутатів Полтавської обласної ради до Кабінету Міністрів України, Верховної Ради України щодо внесення змін до законодавства України з питань пенсійного забезпечення осіб, звільнених з військової служби, та деяких інших осіб.</t>
  </si>
  <si>
    <t>Депутат обласної ради Хардін О.О.</t>
  </si>
  <si>
    <t xml:space="preserve">Про Звернення депутатів Полтавської обласної ради до Президента України, Верховної Ради України, Кабінету Міністрів України щодо вжиття заходів по зменшенню вартості природного газу для підприємств теплокомуненерго з метою зниження вартості теплової енергії. </t>
  </si>
  <si>
    <t xml:space="preserve">Постійна комісія обласної ради з питань житлово-комунального господарства, енергозбереження, будівництва, транспорту та зв'язку </t>
  </si>
  <si>
    <t>Про Звернення депутатів Полтавської обласної ради до Президента України, Прем’єр-міністра України, Голови Верховної Ради України щодо врегулювання деяких питань у сфері податкового законодавства.</t>
  </si>
  <si>
    <t>Депутат обласної ради Куцовол В.М.</t>
  </si>
  <si>
    <t>Про Звернення депутатів Полтавської обласної ради до Верховної Ради України, Міністерства освіти і науки України щодо внесення змін до статті 90 Бюджетного кодексу України.</t>
  </si>
  <si>
    <t>Депутати обласної ради Василенко М.Г., Діденко О.Г., Путря О.О., Сухонос Н.В., Усанова О.П., Цибульська Ю.В., Юрченко Т.О.</t>
  </si>
  <si>
    <t>Про Звернення депутатів Полтавської обласної ради до Верховної Ради України щодо підтримки проєкту Закону України «Про внесення змін до статті 3 Закону України «Про публічні закупівлі» щодо спрощення організації та проведення процедур закупівель сільськими, селищними радами, міськими територіальними громадами».</t>
  </si>
  <si>
    <t>Депутати обласної ради  Бєлоножко О.В., Діденко О.Г., Лемешко О.М., Панкратьєв О.А., Процай І.А., Сазонов О.Ю., Чепурко О.Г.</t>
  </si>
  <si>
    <t xml:space="preserve">Про Звернення депутатів Полтавської обласної ради до Верховної Ради України стосовно ухвалення пакета законопроєктів щодо малої приватизації (реєстраційні номери 4572, 4573, 4574, 4575). </t>
  </si>
  <si>
    <t>Депутат обласної ради Мухтаров Ф.А.</t>
  </si>
  <si>
    <t>Про погодження кандидатури                           Л. Білявської для нагородження Грамотою Верховної Ради України.</t>
  </si>
  <si>
    <t>Про погодження кандидатури                          А. Поліщука для нагородження Грамотою Верховної Ради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</si>
</sst>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9" x14ac:knownFonts="1">
    <font>
      <sz val="11"/>
      <color theme="1"/>
      <name val="Calibri"/>
      <family val="2"/>
      <scheme val="minor"/>
    </font>
    <font>
      <b/>
      <i/>
      <sz val="10"/>
      <name val="Calibri"/>
    </font>
    <font>
      <sz val="10"/>
      <name val="Calibri"/>
    </font>
    <font>
      <u/>
      <sz val="10"/>
      <color rgb="FF0000FF"/>
      <name val="Calibri"/>
    </font>
    <font>
      <sz val="14"/>
      <name val="Calibri"/>
    </font>
    <font>
      <u/>
      <sz val="10"/>
      <color rgb="FF0000FF"/>
      <name val="Calibri"/>
    </font>
    <font>
      <b/>
      <sz val="16"/>
      <name val="Calibri"/>
    </font>
    <font>
      <sz val="10"/>
      <name val="Calibri"/>
    </font>
    <font>
      <u/>
      <sz val="11"/>
      <color rgb="FF0000FF"/>
      <name val="Calibri"/>
      <family val="2"/>
      <scheme val="minor"/>
    </font>
  </fonts>
  <fills count="3">
    <fill>
      <patternFill patternType="none"/>
    </fill>
    <fill>
      <patternFill patternType="gray125"/>
    </fill>
    <fill>
      <patternFill patternType="none"/>
    </fill>
  </fills>
  <borders count="12">
    <border>
      <left/>
      <right/>
      <top/>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2" xfId="0"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164" fontId="0" fillId="0" borderId="4" xfId="0" applyNumberForma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6" xfId="0" applyBorder="1"/>
    <xf numFmtId="0" fontId="0" fillId="0" borderId="1"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xf numFmtId="0" fontId="4" fillId="0" borderId="2" xfId="0" applyFont="1" applyBorder="1"/>
    <xf numFmtId="0" fontId="5" fillId="0" borderId="5" xfId="0" applyFont="1" applyBorder="1" applyAlignment="1">
      <alignment horizontal="center" vertical="center" wrapText="1"/>
    </xf>
    <xf numFmtId="0" fontId="0" fillId="0" borderId="7" xfId="0" applyBorder="1"/>
    <xf numFmtId="0" fontId="0" fillId="0" borderId="11" xfId="0" applyBorder="1" applyAlignment="1">
      <alignment horizontal="left" vertical="center" wrapText="1"/>
    </xf>
    <xf numFmtId="0" fontId="7" fillId="0" borderId="1" xfId="0" applyFont="1" applyBorder="1" applyAlignment="1">
      <alignment horizontal="center" vertical="center" wrapText="1"/>
    </xf>
    <xf numFmtId="0" fontId="6"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164" fontId="0" fillId="0" borderId="11" xfId="0" applyNumberFormat="1" applyBorder="1" applyAlignment="1">
      <alignment horizontal="center" vertical="center"/>
    </xf>
    <xf numFmtId="0" fontId="3" fillId="0" borderId="11" xfId="0" applyFont="1" applyBorder="1" applyAlignment="1">
      <alignment horizontal="center" vertical="center" wrapText="1"/>
    </xf>
    <xf numFmtId="0" fontId="0" fillId="0" borderId="11" xfId="0" applyBorder="1" applyAlignment="1">
      <alignment horizontal="center" vertical="center" wrapText="1"/>
    </xf>
    <xf numFmtId="0" fontId="2" fillId="2" borderId="11" xfId="0" applyFont="1" applyFill="1" applyBorder="1" applyAlignment="1">
      <alignment horizontal="center" vertical="center" wrapText="1"/>
    </xf>
    <xf numFmtId="0" fontId="3" fillId="0" borderId="8" xfId="0" applyFont="1" applyBorder="1" applyAlignment="1">
      <alignment horizontal="center" vertical="center" wrapText="1"/>
    </xf>
    <xf numFmtId="0" fontId="8" fillId="0" borderId="11" xfId="0" applyFont="1" applyBorder="1" applyAlignment="1">
      <alignment horizontal="center" vertical="center" wrapText="1"/>
    </xf>
    <xf numFmtId="164" fontId="0" fillId="0" borderId="11" xfId="0" applyNumberForma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7"/>
  <sheetViews>
    <sheetView tabSelected="1" workbookViewId="0">
      <pane ySplit="2" topLeftCell="A154" activePane="bottomLeft" state="frozen"/>
      <selection pane="bottomLeft" activeCell="C159" sqref="C159"/>
    </sheetView>
  </sheetViews>
  <sheetFormatPr defaultColWidth="14.5703125" defaultRowHeight="15" x14ac:dyDescent="0.25"/>
  <cols>
    <col min="1" max="1" width="6.140625" style="4" customWidth="1"/>
    <col min="2" max="5" width="14.5703125" style="4" customWidth="1"/>
    <col min="6" max="6" width="12.140625" style="4" customWidth="1"/>
    <col min="7" max="7" width="40.5703125" style="4" customWidth="1"/>
    <col min="8" max="8" width="12" style="4" customWidth="1"/>
    <col min="9" max="9" width="15.28515625" style="4" customWidth="1"/>
    <col min="10" max="10" width="15.5703125" style="4" customWidth="1"/>
    <col min="11" max="11" width="24.85546875" style="4" customWidth="1"/>
    <col min="12" max="12" width="25.42578125" style="4" customWidth="1"/>
    <col min="13" max="13" width="14.5703125" style="5" customWidth="1"/>
  </cols>
  <sheetData>
    <row r="1" spans="1:13" ht="20.25" customHeight="1" x14ac:dyDescent="0.35">
      <c r="A1" s="24" t="s">
        <v>0</v>
      </c>
      <c r="B1" s="25"/>
      <c r="C1" s="25"/>
      <c r="D1" s="25"/>
      <c r="E1" s="25"/>
      <c r="F1" s="25"/>
      <c r="G1" s="26"/>
      <c r="H1" s="14"/>
      <c r="I1" s="14"/>
      <c r="J1" s="14"/>
      <c r="K1" s="14"/>
      <c r="L1" s="14"/>
      <c r="M1" s="21"/>
    </row>
    <row r="2" spans="1:13" ht="90" customHeight="1" x14ac:dyDescent="0.25">
      <c r="A2" s="23" t="s">
        <v>1</v>
      </c>
      <c r="B2" s="23" t="s">
        <v>2</v>
      </c>
      <c r="C2" s="23" t="s">
        <v>3</v>
      </c>
      <c r="D2" s="23" t="s">
        <v>4</v>
      </c>
      <c r="E2" s="23" t="s">
        <v>5</v>
      </c>
      <c r="F2" s="23" t="s">
        <v>6</v>
      </c>
      <c r="G2" s="23" t="s">
        <v>8</v>
      </c>
      <c r="H2" s="23" t="s">
        <v>9</v>
      </c>
      <c r="I2" s="23" t="s">
        <v>10</v>
      </c>
      <c r="J2" s="23" t="s">
        <v>7</v>
      </c>
      <c r="K2" s="23" t="s">
        <v>11</v>
      </c>
      <c r="L2" s="23" t="s">
        <v>12</v>
      </c>
    </row>
    <row r="3" spans="1:13" x14ac:dyDescent="0.25">
      <c r="A3" s="1">
        <v>1</v>
      </c>
      <c r="B3" s="1">
        <v>2</v>
      </c>
      <c r="C3" s="1">
        <v>3</v>
      </c>
      <c r="D3" s="1">
        <v>4</v>
      </c>
      <c r="E3" s="1">
        <v>5</v>
      </c>
      <c r="F3" s="1">
        <v>6</v>
      </c>
      <c r="G3" s="1">
        <v>6</v>
      </c>
      <c r="H3" s="1">
        <v>7</v>
      </c>
      <c r="I3" s="1">
        <v>8</v>
      </c>
      <c r="J3" s="1">
        <v>9</v>
      </c>
      <c r="K3" s="1">
        <v>10</v>
      </c>
      <c r="L3" s="1">
        <v>11</v>
      </c>
    </row>
    <row r="4" spans="1:13" ht="38.25" x14ac:dyDescent="0.25">
      <c r="A4" s="2">
        <v>1</v>
      </c>
      <c r="B4" s="2" t="s">
        <v>13</v>
      </c>
      <c r="C4" s="2" t="s">
        <v>14</v>
      </c>
      <c r="D4" s="2">
        <v>3</v>
      </c>
      <c r="E4" s="2">
        <v>1</v>
      </c>
      <c r="F4" s="3">
        <v>44210</v>
      </c>
      <c r="G4" s="7" t="s">
        <v>15</v>
      </c>
      <c r="H4" s="2">
        <v>102</v>
      </c>
      <c r="I4" s="3">
        <v>44215</v>
      </c>
      <c r="J4" s="11" t="str">
        <f>HYPERLINK("https://oblrada-pl.gov.ua/ses/8/3/102.pdf", "https://oblrada-pl.gov.ua/ses/8/3/102.pdf")</f>
        <v>https://oblrada-pl.gov.ua/ses/8/3/102.pdf</v>
      </c>
      <c r="K4" s="6" t="s">
        <v>16</v>
      </c>
      <c r="L4" s="6" t="s">
        <v>16</v>
      </c>
    </row>
    <row r="5" spans="1:13" ht="38.25" x14ac:dyDescent="0.25">
      <c r="A5" s="2">
        <v>2</v>
      </c>
      <c r="B5" s="2" t="s">
        <v>13</v>
      </c>
      <c r="C5" s="2" t="s">
        <v>14</v>
      </c>
      <c r="D5" s="2">
        <v>3</v>
      </c>
      <c r="E5" s="2">
        <v>1</v>
      </c>
      <c r="F5" s="3">
        <v>44210</v>
      </c>
      <c r="G5" s="7" t="s">
        <v>15</v>
      </c>
      <c r="H5" s="2">
        <v>103</v>
      </c>
      <c r="I5" s="3">
        <v>44215</v>
      </c>
      <c r="J5" s="11" t="str">
        <f>HYPERLINK("https://oblrada-pl.gov.ua/ses/8/3/103.pdf", "https://oblrada-pl.gov.ua/ses/8/3/103.pdf")</f>
        <v>https://oblrada-pl.gov.ua/ses/8/3/103.pdf</v>
      </c>
      <c r="K5" s="6" t="s">
        <v>16</v>
      </c>
      <c r="L5" s="6" t="s">
        <v>16</v>
      </c>
    </row>
    <row r="6" spans="1:13" ht="90" x14ac:dyDescent="0.25">
      <c r="A6" s="2">
        <v>3</v>
      </c>
      <c r="B6" s="2" t="s">
        <v>13</v>
      </c>
      <c r="C6" s="2" t="s">
        <v>14</v>
      </c>
      <c r="D6" s="2">
        <v>3</v>
      </c>
      <c r="E6" s="2">
        <v>1</v>
      </c>
      <c r="F6" s="3">
        <v>44210</v>
      </c>
      <c r="G6" s="7" t="s">
        <v>17</v>
      </c>
      <c r="H6" s="2">
        <v>104</v>
      </c>
      <c r="I6" s="3">
        <v>44215</v>
      </c>
      <c r="J6" s="11" t="str">
        <f>HYPERLINK("https://oblrada-pl.gov.ua/ses/8/3/104.pdf", "https://oblrada-pl.gov.ua/ses/8/3/104.pdf")</f>
        <v>https://oblrada-pl.gov.ua/ses/8/3/104.pdf</v>
      </c>
      <c r="K6" s="6" t="s">
        <v>18</v>
      </c>
      <c r="L6" s="6" t="s">
        <v>18</v>
      </c>
    </row>
    <row r="7" spans="1:13" ht="90" x14ac:dyDescent="0.25">
      <c r="A7" s="2">
        <v>4</v>
      </c>
      <c r="B7" s="2" t="s">
        <v>13</v>
      </c>
      <c r="C7" s="2" t="s">
        <v>14</v>
      </c>
      <c r="D7" s="2">
        <v>3</v>
      </c>
      <c r="E7" s="2">
        <v>1</v>
      </c>
      <c r="F7" s="3">
        <v>44210</v>
      </c>
      <c r="G7" s="7" t="s">
        <v>19</v>
      </c>
      <c r="H7" s="2">
        <v>105</v>
      </c>
      <c r="I7" s="3">
        <v>44215</v>
      </c>
      <c r="J7" s="11" t="str">
        <f>HYPERLINK("https://oblrada-pl.gov.ua/ses/8/3/105.pdf", "https://oblrada-pl.gov.ua/ses/8/3/105.pdf")</f>
        <v>https://oblrada-pl.gov.ua/ses/8/3/105.pdf</v>
      </c>
      <c r="K7" s="6" t="s">
        <v>18</v>
      </c>
      <c r="L7" s="6" t="s">
        <v>18</v>
      </c>
    </row>
    <row r="8" spans="1:13" ht="90" x14ac:dyDescent="0.25">
      <c r="A8" s="15">
        <v>5</v>
      </c>
      <c r="B8" s="2" t="s">
        <v>13</v>
      </c>
      <c r="C8" s="2" t="s">
        <v>14</v>
      </c>
      <c r="D8" s="2">
        <v>3</v>
      </c>
      <c r="E8" s="2">
        <v>1</v>
      </c>
      <c r="F8" s="3">
        <v>44210</v>
      </c>
      <c r="G8" s="7" t="s">
        <v>20</v>
      </c>
      <c r="H8" s="2">
        <v>106</v>
      </c>
      <c r="I8" s="3">
        <v>44215</v>
      </c>
      <c r="J8" s="11" t="str">
        <f>HYPERLINK("https://oblrada-pl.gov.ua/ses/8/3/106.pdf", "https://oblrada-pl.gov.ua/ses/8/3/106.pdf")</f>
        <v>https://oblrada-pl.gov.ua/ses/8/3/106.pdf</v>
      </c>
      <c r="K8" s="6" t="s">
        <v>18</v>
      </c>
      <c r="L8" s="6" t="s">
        <v>18</v>
      </c>
    </row>
    <row r="9" spans="1:13" ht="90" x14ac:dyDescent="0.25">
      <c r="A9" s="15">
        <v>6</v>
      </c>
      <c r="B9" s="2" t="s">
        <v>13</v>
      </c>
      <c r="C9" s="2" t="s">
        <v>14</v>
      </c>
      <c r="D9" s="2">
        <v>3</v>
      </c>
      <c r="E9" s="2">
        <v>1</v>
      </c>
      <c r="F9" s="3">
        <v>44210</v>
      </c>
      <c r="G9" s="7" t="s">
        <v>21</v>
      </c>
      <c r="H9" s="2">
        <v>107</v>
      </c>
      <c r="I9" s="3">
        <v>44215</v>
      </c>
      <c r="J9" s="12" t="str">
        <f>HYPERLINK("https://oblrada-pl.gov.ua/ses/8/3/107.pdf", "https://oblrada-pl.gov.ua/ses/8/3/107.pdf")</f>
        <v>https://oblrada-pl.gov.ua/ses/8/3/107.pdf</v>
      </c>
      <c r="K9" s="6" t="s">
        <v>18</v>
      </c>
      <c r="L9" s="6" t="s">
        <v>18</v>
      </c>
    </row>
    <row r="10" spans="1:13" ht="90" x14ac:dyDescent="0.25">
      <c r="A10" s="15">
        <v>7</v>
      </c>
      <c r="B10" s="2" t="s">
        <v>13</v>
      </c>
      <c r="C10" s="2" t="s">
        <v>14</v>
      </c>
      <c r="D10" s="2">
        <v>3</v>
      </c>
      <c r="E10" s="2">
        <v>1</v>
      </c>
      <c r="F10" s="3">
        <v>44210</v>
      </c>
      <c r="G10" s="7" t="s">
        <v>22</v>
      </c>
      <c r="H10" s="2">
        <v>108</v>
      </c>
      <c r="I10" s="3">
        <v>44215</v>
      </c>
      <c r="J10" s="12" t="str">
        <f>HYPERLINK("https://oblrada-pl.gov.ua/ses/8/3/108.pdf", "https://oblrada-pl.gov.ua/ses/8/3/108.pdf")</f>
        <v>https://oblrada-pl.gov.ua/ses/8/3/108.pdf</v>
      </c>
      <c r="K10" s="6" t="s">
        <v>18</v>
      </c>
      <c r="L10" s="6" t="s">
        <v>18</v>
      </c>
    </row>
    <row r="11" spans="1:13" ht="105" x14ac:dyDescent="0.25">
      <c r="A11" s="15">
        <v>8</v>
      </c>
      <c r="B11" s="2" t="s">
        <v>13</v>
      </c>
      <c r="C11" s="2" t="s">
        <v>14</v>
      </c>
      <c r="D11" s="2">
        <v>3</v>
      </c>
      <c r="E11" s="2">
        <v>1</v>
      </c>
      <c r="F11" s="3">
        <v>44210</v>
      </c>
      <c r="G11" s="7" t="s">
        <v>23</v>
      </c>
      <c r="H11" s="2">
        <v>109</v>
      </c>
      <c r="I11" s="3">
        <v>44215</v>
      </c>
      <c r="J11" s="12" t="str">
        <f>HYPERLINK("https://oblrada-pl.gov.ua/ses/8/3/109.pdf", "https://oblrada-pl.gov.ua/ses/8/3/109.pdf")</f>
        <v>https://oblrada-pl.gov.ua/ses/8/3/109.pdf</v>
      </c>
      <c r="K11" s="6" t="s">
        <v>18</v>
      </c>
      <c r="L11" s="6" t="s">
        <v>18</v>
      </c>
    </row>
    <row r="12" spans="1:13" ht="45" x14ac:dyDescent="0.25">
      <c r="A12" s="15">
        <v>9</v>
      </c>
      <c r="B12" s="2" t="s">
        <v>13</v>
      </c>
      <c r="C12" s="2" t="s">
        <v>14</v>
      </c>
      <c r="D12" s="2">
        <v>3</v>
      </c>
      <c r="E12" s="2">
        <v>1</v>
      </c>
      <c r="F12" s="3">
        <v>44210</v>
      </c>
      <c r="G12" s="7" t="s">
        <v>24</v>
      </c>
      <c r="H12" s="2">
        <v>110</v>
      </c>
      <c r="I12" s="3">
        <v>44215</v>
      </c>
      <c r="J12" s="12" t="str">
        <f>HYPERLINK("https://oblrada-pl.gov.ua/ses/8/3/110.pdf", "https://oblrada-pl.gov.ua/ses/8/3/110.pdf")</f>
        <v>https://oblrada-pl.gov.ua/ses/8/3/110.pdf</v>
      </c>
      <c r="K12" s="6" t="s">
        <v>25</v>
      </c>
      <c r="L12" s="6" t="s">
        <v>25</v>
      </c>
    </row>
    <row r="13" spans="1:13" ht="90" x14ac:dyDescent="0.25">
      <c r="A13" s="15">
        <v>10</v>
      </c>
      <c r="B13" s="2" t="s">
        <v>13</v>
      </c>
      <c r="C13" s="2" t="s">
        <v>14</v>
      </c>
      <c r="D13" s="2">
        <v>3</v>
      </c>
      <c r="E13" s="2">
        <v>1</v>
      </c>
      <c r="F13" s="3">
        <v>44210</v>
      </c>
      <c r="G13" s="7" t="s">
        <v>26</v>
      </c>
      <c r="H13" s="2">
        <v>111</v>
      </c>
      <c r="I13" s="3">
        <v>44215</v>
      </c>
      <c r="J13" s="12" t="str">
        <f>HYPERLINK("https://oblrada-pl.gov.ua/ses/8/3/111.pdf", "https://oblrada-pl.gov.ua/ses/8/3/111.pdf")</f>
        <v>https://oblrada-pl.gov.ua/ses/8/3/111.pdf</v>
      </c>
      <c r="K13" s="6" t="s">
        <v>27</v>
      </c>
      <c r="L13" s="6" t="s">
        <v>27</v>
      </c>
    </row>
    <row r="14" spans="1:13" ht="38.25" x14ac:dyDescent="0.25">
      <c r="A14" s="15">
        <v>12</v>
      </c>
      <c r="B14" s="2" t="s">
        <v>13</v>
      </c>
      <c r="C14" s="2" t="s">
        <v>28</v>
      </c>
      <c r="D14" s="2">
        <v>4</v>
      </c>
      <c r="E14" s="2">
        <v>1</v>
      </c>
      <c r="F14" s="3">
        <v>44250</v>
      </c>
      <c r="G14" s="7" t="s">
        <v>29</v>
      </c>
      <c r="H14" s="2">
        <v>112</v>
      </c>
      <c r="I14" s="3">
        <v>44253</v>
      </c>
      <c r="J14" s="12" t="str">
        <f>HYPERLINK("https://oblrada-pl.gov.ua/ses/8/4/112.pdf", "https://oblrada-pl.gov.ua/ses/8/4/112.pdf")</f>
        <v>https://oblrada-pl.gov.ua/ses/8/4/112.pdf</v>
      </c>
      <c r="K14" s="6" t="s">
        <v>30</v>
      </c>
      <c r="L14" s="6" t="s">
        <v>30</v>
      </c>
    </row>
    <row r="15" spans="1:13" ht="45" x14ac:dyDescent="0.25">
      <c r="A15" s="15">
        <v>13</v>
      </c>
      <c r="B15" s="2" t="s">
        <v>13</v>
      </c>
      <c r="C15" s="2" t="s">
        <v>28</v>
      </c>
      <c r="D15" s="2">
        <v>4</v>
      </c>
      <c r="E15" s="2">
        <v>1</v>
      </c>
      <c r="F15" s="3">
        <v>44250</v>
      </c>
      <c r="G15" s="7" t="s">
        <v>31</v>
      </c>
      <c r="H15" s="2">
        <v>113</v>
      </c>
      <c r="I15" s="10">
        <v>44251</v>
      </c>
      <c r="J15" s="12" t="str">
        <f>HYPERLINK("https://oblrada-pl.gov.ua/ses/8/4/113.pdf", "https://oblrada-pl.gov.ua/ses/8/4/113.pdf")</f>
        <v>https://oblrada-pl.gov.ua/ses/8/4/113.pdf</v>
      </c>
      <c r="K15" s="6" t="s">
        <v>32</v>
      </c>
      <c r="L15" s="2" t="s">
        <v>33</v>
      </c>
    </row>
    <row r="16" spans="1:13" ht="60" x14ac:dyDescent="0.25">
      <c r="A16" s="15">
        <v>14</v>
      </c>
      <c r="B16" s="2" t="s">
        <v>13</v>
      </c>
      <c r="C16" s="2" t="s">
        <v>28</v>
      </c>
      <c r="D16" s="2">
        <v>4</v>
      </c>
      <c r="E16" s="2">
        <v>1</v>
      </c>
      <c r="F16" s="3">
        <v>44250</v>
      </c>
      <c r="G16" s="7" t="s">
        <v>34</v>
      </c>
      <c r="H16" s="2">
        <v>114</v>
      </c>
      <c r="I16" s="10">
        <v>44251</v>
      </c>
      <c r="J16" s="12" t="str">
        <f>HYPERLINK("https://oblrada-pl.gov.ua/ses/8/4/114.pdf", "https://oblrada-pl.gov.ua/ses/8/4/114.pdf")</f>
        <v>https://oblrada-pl.gov.ua/ses/8/4/114.pdf</v>
      </c>
      <c r="K16" s="6" t="s">
        <v>35</v>
      </c>
      <c r="L16" s="2" t="s">
        <v>33</v>
      </c>
    </row>
    <row r="17" spans="1:16" ht="60" x14ac:dyDescent="0.25">
      <c r="A17" s="15">
        <v>15</v>
      </c>
      <c r="B17" s="2" t="s">
        <v>13</v>
      </c>
      <c r="C17" s="2" t="s">
        <v>28</v>
      </c>
      <c r="D17" s="2">
        <v>4</v>
      </c>
      <c r="E17" s="2">
        <v>1</v>
      </c>
      <c r="F17" s="3">
        <v>44250</v>
      </c>
      <c r="G17" s="7" t="s">
        <v>36</v>
      </c>
      <c r="H17" s="2">
        <v>115</v>
      </c>
      <c r="I17" s="10">
        <v>44251</v>
      </c>
      <c r="J17" s="12" t="str">
        <f>HYPERLINK("https://oblrada-pl.gov.ua/ses/8/4/115.pdf", "https://oblrada-pl.gov.ua/ses/8/4/115.pdf")</f>
        <v>https://oblrada-pl.gov.ua/ses/8/4/115.pdf</v>
      </c>
      <c r="K17" s="6" t="s">
        <v>37</v>
      </c>
      <c r="L17" s="6" t="s">
        <v>38</v>
      </c>
      <c r="M17" s="17"/>
      <c r="N17" s="16"/>
      <c r="O17" s="17"/>
      <c r="P17" s="17"/>
    </row>
    <row r="18" spans="1:16" ht="60" x14ac:dyDescent="0.25">
      <c r="A18" s="15">
        <v>16</v>
      </c>
      <c r="B18" s="2" t="s">
        <v>13</v>
      </c>
      <c r="C18" s="2" t="s">
        <v>28</v>
      </c>
      <c r="D18" s="2">
        <v>4</v>
      </c>
      <c r="E18" s="2">
        <v>1</v>
      </c>
      <c r="F18" s="3">
        <v>44250</v>
      </c>
      <c r="G18" s="7" t="s">
        <v>39</v>
      </c>
      <c r="H18" s="2">
        <v>116</v>
      </c>
      <c r="I18" s="10">
        <v>44251</v>
      </c>
      <c r="J18" s="12" t="str">
        <f>HYPERLINK("https://oblrada-pl.gov.ua/ses/8/4/116.pdf", "https://oblrada-pl.gov.ua/ses/8/4/116.pdf")</f>
        <v>https://oblrada-pl.gov.ua/ses/8/4/116.pdf</v>
      </c>
      <c r="K18" s="6" t="s">
        <v>40</v>
      </c>
      <c r="L18" s="6" t="s">
        <v>38</v>
      </c>
    </row>
    <row r="19" spans="1:16" ht="60" x14ac:dyDescent="0.25">
      <c r="A19" s="15">
        <v>17</v>
      </c>
      <c r="B19" s="2" t="s">
        <v>13</v>
      </c>
      <c r="C19" s="2" t="s">
        <v>28</v>
      </c>
      <c r="D19" s="2">
        <v>4</v>
      </c>
      <c r="E19" s="2">
        <v>1</v>
      </c>
      <c r="F19" s="3">
        <v>44250</v>
      </c>
      <c r="G19" s="7" t="s">
        <v>41</v>
      </c>
      <c r="H19" s="2">
        <v>117</v>
      </c>
      <c r="I19" s="10">
        <v>44256</v>
      </c>
      <c r="J19" s="12" t="str">
        <f>HYPERLINK("https://oblrada-pl.gov.ua/ses/8/4/117.pdf", "https://oblrada-pl.gov.ua/ses/8/4/117.pdf")</f>
        <v>https://oblrada-pl.gov.ua/ses/8/4/117.pdf</v>
      </c>
      <c r="K19" s="6" t="s">
        <v>40</v>
      </c>
      <c r="L19" s="6" t="s">
        <v>38</v>
      </c>
    </row>
    <row r="20" spans="1:16" ht="105" x14ac:dyDescent="0.25">
      <c r="A20" s="15">
        <v>18</v>
      </c>
      <c r="B20" s="2" t="s">
        <v>13</v>
      </c>
      <c r="C20" s="2" t="s">
        <v>28</v>
      </c>
      <c r="D20" s="2">
        <v>4</v>
      </c>
      <c r="E20" s="2">
        <v>1</v>
      </c>
      <c r="F20" s="3">
        <v>44250</v>
      </c>
      <c r="G20" s="7" t="s">
        <v>42</v>
      </c>
      <c r="H20" s="2">
        <v>118</v>
      </c>
      <c r="I20" s="10">
        <v>44257</v>
      </c>
      <c r="J20" s="20" t="str">
        <f>HYPERLINK("https://oblrada-pl.gov.ua/ses/8/4/118.pdf", "https://oblrada-pl.gov.ua/ses/8/4/118.pdf")</f>
        <v>https://oblrada-pl.gov.ua/ses/8/4/118.pdf</v>
      </c>
      <c r="K20" s="6" t="s">
        <v>43</v>
      </c>
      <c r="L20" s="6" t="s">
        <v>38</v>
      </c>
    </row>
    <row r="21" spans="1:16" ht="105" x14ac:dyDescent="0.25">
      <c r="A21" s="15">
        <v>19</v>
      </c>
      <c r="B21" s="2" t="s">
        <v>13</v>
      </c>
      <c r="C21" s="2" t="s">
        <v>28</v>
      </c>
      <c r="D21" s="2">
        <v>4</v>
      </c>
      <c r="E21" s="2">
        <v>1</v>
      </c>
      <c r="F21" s="3">
        <v>44250</v>
      </c>
      <c r="G21" s="7" t="s">
        <v>44</v>
      </c>
      <c r="H21" s="2">
        <v>119</v>
      </c>
      <c r="I21" s="10">
        <v>44251</v>
      </c>
      <c r="J21" s="12" t="str">
        <f>HYPERLINK("https://oblrada-pl.gov.ua/ses/8/4/119.pdf", "https://oblrada-pl.gov.ua/ses/8/4/119.pdf")</f>
        <v>https://oblrada-pl.gov.ua/ses/8/4/119.pdf</v>
      </c>
      <c r="K21" s="6" t="s">
        <v>43</v>
      </c>
      <c r="L21" s="6" t="s">
        <v>38</v>
      </c>
    </row>
    <row r="22" spans="1:16" ht="105" x14ac:dyDescent="0.25">
      <c r="A22" s="15">
        <v>20</v>
      </c>
      <c r="B22" s="2" t="s">
        <v>13</v>
      </c>
      <c r="C22" s="2" t="s">
        <v>28</v>
      </c>
      <c r="D22" s="2">
        <v>4</v>
      </c>
      <c r="E22" s="2">
        <v>1</v>
      </c>
      <c r="F22" s="3">
        <v>44250</v>
      </c>
      <c r="G22" s="7" t="s">
        <v>45</v>
      </c>
      <c r="H22" s="2">
        <v>120</v>
      </c>
      <c r="I22" s="10">
        <v>44251</v>
      </c>
      <c r="J22" s="12" t="str">
        <f>HYPERLINK("https://oblrada-pl.gov.ua/ses/8/4/120.pdf", "https://oblrada-pl.gov.ua/ses/8/4/120.pdf")</f>
        <v>https://oblrada-pl.gov.ua/ses/8/4/120.pdf</v>
      </c>
      <c r="K22" s="6" t="s">
        <v>43</v>
      </c>
      <c r="L22" s="6" t="s">
        <v>38</v>
      </c>
    </row>
    <row r="23" spans="1:16" ht="105" x14ac:dyDescent="0.25">
      <c r="A23" s="15">
        <v>21</v>
      </c>
      <c r="B23" s="2" t="s">
        <v>13</v>
      </c>
      <c r="C23" s="2" t="s">
        <v>28</v>
      </c>
      <c r="D23" s="2">
        <v>4</v>
      </c>
      <c r="E23" s="2">
        <v>1</v>
      </c>
      <c r="F23" s="3">
        <v>44250</v>
      </c>
      <c r="G23" s="7" t="s">
        <v>46</v>
      </c>
      <c r="H23" s="2">
        <v>121</v>
      </c>
      <c r="I23" s="10">
        <v>44251</v>
      </c>
      <c r="J23" s="12" t="str">
        <f>HYPERLINK("https://oblrada-pl.gov.ua/ses/8/4/121.pdf", "https://oblrada-pl.gov.ua/ses/8/4/121.pdf")</f>
        <v>https://oblrada-pl.gov.ua/ses/8/4/121.pdf</v>
      </c>
      <c r="K23" s="6" t="s">
        <v>43</v>
      </c>
      <c r="L23" s="6" t="s">
        <v>38</v>
      </c>
    </row>
    <row r="24" spans="1:16" ht="105" x14ac:dyDescent="0.25">
      <c r="A24" s="15">
        <v>22</v>
      </c>
      <c r="B24" s="2" t="s">
        <v>13</v>
      </c>
      <c r="C24" s="2" t="s">
        <v>28</v>
      </c>
      <c r="D24" s="2">
        <v>4</v>
      </c>
      <c r="E24" s="2">
        <v>1</v>
      </c>
      <c r="F24" s="3">
        <v>44250</v>
      </c>
      <c r="G24" s="7" t="s">
        <v>47</v>
      </c>
      <c r="H24" s="2">
        <v>122</v>
      </c>
      <c r="I24" s="10">
        <v>44251</v>
      </c>
      <c r="J24" s="12" t="str">
        <f>HYPERLINK("https://oblrada-pl.gov.ua/ses/8/4/122.pdf", "https://oblrada-pl.gov.ua/ses/8/4/122.pdf")</f>
        <v>https://oblrada-pl.gov.ua/ses/8/4/122.pdf</v>
      </c>
      <c r="K24" s="6" t="s">
        <v>48</v>
      </c>
      <c r="L24" s="6" t="s">
        <v>38</v>
      </c>
    </row>
    <row r="25" spans="1:16" ht="105" x14ac:dyDescent="0.25">
      <c r="A25" s="15">
        <v>23</v>
      </c>
      <c r="B25" s="2" t="s">
        <v>13</v>
      </c>
      <c r="C25" s="2" t="s">
        <v>28</v>
      </c>
      <c r="D25" s="2">
        <v>4</v>
      </c>
      <c r="E25" s="2">
        <v>1</v>
      </c>
      <c r="F25" s="3">
        <v>44250</v>
      </c>
      <c r="G25" s="7" t="s">
        <v>50</v>
      </c>
      <c r="H25" s="2">
        <v>123</v>
      </c>
      <c r="I25" s="10">
        <v>44251</v>
      </c>
      <c r="J25" s="12" t="str">
        <f>HYPERLINK("https://oblrada-pl.gov.ua/ses/8/4/123.pdf", "https://oblrada-pl.gov.ua/ses/8/4/123.pdf")</f>
        <v>https://oblrada-pl.gov.ua/ses/8/4/123.pdf</v>
      </c>
      <c r="K25" s="6" t="s">
        <v>48</v>
      </c>
      <c r="L25" s="6" t="s">
        <v>38</v>
      </c>
    </row>
    <row r="26" spans="1:16" ht="105" x14ac:dyDescent="0.25">
      <c r="A26" s="15">
        <v>24</v>
      </c>
      <c r="B26" s="2" t="s">
        <v>13</v>
      </c>
      <c r="C26" s="2" t="s">
        <v>28</v>
      </c>
      <c r="D26" s="2">
        <v>4</v>
      </c>
      <c r="E26" s="2">
        <v>1</v>
      </c>
      <c r="F26" s="3">
        <v>44250</v>
      </c>
      <c r="G26" s="7" t="s">
        <v>51</v>
      </c>
      <c r="H26" s="2">
        <v>124</v>
      </c>
      <c r="I26" s="10">
        <v>44251</v>
      </c>
      <c r="J26" s="12" t="str">
        <f>HYPERLINK("https://oblrada-pl.gov.ua/ses/8/4/124.pdf", "https://oblrada-pl.gov.ua/ses/8/4/124.pdf")</f>
        <v>https://oblrada-pl.gov.ua/ses/8/4/124.pdf</v>
      </c>
      <c r="K26" s="6" t="s">
        <v>48</v>
      </c>
      <c r="L26" s="6" t="s">
        <v>38</v>
      </c>
    </row>
    <row r="27" spans="1:16" ht="75" x14ac:dyDescent="0.25">
      <c r="A27" s="15">
        <v>25</v>
      </c>
      <c r="B27" s="2" t="s">
        <v>13</v>
      </c>
      <c r="C27" s="2" t="s">
        <v>28</v>
      </c>
      <c r="D27" s="2">
        <v>4</v>
      </c>
      <c r="E27" s="2">
        <v>1</v>
      </c>
      <c r="F27" s="3">
        <v>44250</v>
      </c>
      <c r="G27" s="7" t="s">
        <v>52</v>
      </c>
      <c r="H27" s="2">
        <v>125</v>
      </c>
      <c r="I27" s="10">
        <v>44251</v>
      </c>
      <c r="J27" s="12" t="str">
        <f>HYPERLINK("https://oblrada-pl.gov.ua/ses/8/4/125.pdf", "https://oblrada-pl.gov.ua/ses/8/4/125.pdf")</f>
        <v>https://oblrada-pl.gov.ua/ses/8/4/125.pdf</v>
      </c>
      <c r="K27" s="6" t="s">
        <v>53</v>
      </c>
      <c r="L27" s="6" t="s">
        <v>38</v>
      </c>
    </row>
    <row r="28" spans="1:16" ht="45" x14ac:dyDescent="0.25">
      <c r="A28" s="15">
        <v>26</v>
      </c>
      <c r="B28" s="2" t="s">
        <v>13</v>
      </c>
      <c r="C28" s="2" t="s">
        <v>28</v>
      </c>
      <c r="D28" s="2">
        <v>4</v>
      </c>
      <c r="E28" s="2">
        <v>1</v>
      </c>
      <c r="F28" s="3">
        <v>44250</v>
      </c>
      <c r="G28" s="7" t="s">
        <v>54</v>
      </c>
      <c r="H28" s="2">
        <v>126</v>
      </c>
      <c r="I28" s="10">
        <v>44251</v>
      </c>
      <c r="J28" s="12" t="str">
        <f>HYPERLINK("https://oblrada-pl.gov.ua/ses/8/4/126.pdf", "https://oblrada-pl.gov.ua/ses/8/4/126.pdf")</f>
        <v>https://oblrada-pl.gov.ua/ses/8/4/126.pdf</v>
      </c>
      <c r="K28" s="9" t="s">
        <v>55</v>
      </c>
      <c r="L28" s="6" t="s">
        <v>38</v>
      </c>
    </row>
    <row r="29" spans="1:16" ht="45" x14ac:dyDescent="0.25">
      <c r="A29" s="15">
        <v>27</v>
      </c>
      <c r="B29" s="2" t="s">
        <v>13</v>
      </c>
      <c r="C29" s="2" t="s">
        <v>28</v>
      </c>
      <c r="D29" s="2">
        <v>4</v>
      </c>
      <c r="E29" s="2">
        <v>1</v>
      </c>
      <c r="F29" s="3">
        <v>44250</v>
      </c>
      <c r="G29" s="7" t="s">
        <v>56</v>
      </c>
      <c r="H29" s="2">
        <v>127</v>
      </c>
      <c r="I29" s="10">
        <v>44251</v>
      </c>
      <c r="J29" s="12" t="str">
        <f>HYPERLINK("https://oblrada-pl.gov.ua/ses/8/4/127.pdf", "https://oblrada-pl.gov.ua/ses/8/4/127.pdf")</f>
        <v>https://oblrada-pl.gov.ua/ses/8/4/127.pdf</v>
      </c>
      <c r="K29" s="9" t="s">
        <v>35</v>
      </c>
      <c r="L29" s="6" t="s">
        <v>33</v>
      </c>
    </row>
    <row r="30" spans="1:16" ht="105" x14ac:dyDescent="0.25">
      <c r="A30" s="15">
        <v>28</v>
      </c>
      <c r="B30" s="2" t="s">
        <v>13</v>
      </c>
      <c r="C30" s="2" t="s">
        <v>28</v>
      </c>
      <c r="D30" s="2">
        <v>4</v>
      </c>
      <c r="E30" s="2">
        <v>1</v>
      </c>
      <c r="F30" s="3">
        <v>44250</v>
      </c>
      <c r="G30" s="7" t="s">
        <v>57</v>
      </c>
      <c r="H30" s="2">
        <v>128</v>
      </c>
      <c r="I30" s="10">
        <v>44257</v>
      </c>
      <c r="J30" s="12" t="str">
        <f>HYPERLINK("https://oblrada-pl.gov.ua/ses/8/4/128.pdf", "https://oblrada-pl.gov.ua/ses/8/4/128.pdf")</f>
        <v>https://oblrada-pl.gov.ua/ses/8/4/128.pdf</v>
      </c>
      <c r="K30" s="9" t="s">
        <v>58</v>
      </c>
      <c r="L30" s="6" t="s">
        <v>38</v>
      </c>
    </row>
    <row r="31" spans="1:16" ht="38.25" x14ac:dyDescent="0.25">
      <c r="A31" s="15">
        <v>29</v>
      </c>
      <c r="B31" s="2" t="s">
        <v>13</v>
      </c>
      <c r="C31" s="2" t="s">
        <v>28</v>
      </c>
      <c r="D31" s="2">
        <v>4</v>
      </c>
      <c r="E31" s="2">
        <v>1</v>
      </c>
      <c r="F31" s="3">
        <v>44250</v>
      </c>
      <c r="G31" s="7" t="s">
        <v>59</v>
      </c>
      <c r="H31" s="2">
        <v>129</v>
      </c>
      <c r="I31" s="10">
        <v>44251</v>
      </c>
      <c r="J31" s="12" t="str">
        <f>HYPERLINK("https://oblrada-pl.gov.ua/ses/8/4/129.pdf", "https://oblrada-pl.gov.ua/ses/8/4/129.pdf")</f>
        <v>https://oblrada-pl.gov.ua/ses/8/4/129.pdf</v>
      </c>
      <c r="K31" s="9" t="s">
        <v>60</v>
      </c>
      <c r="L31" s="6" t="s">
        <v>38</v>
      </c>
    </row>
    <row r="32" spans="1:16" ht="45" x14ac:dyDescent="0.25">
      <c r="A32" s="15">
        <v>30</v>
      </c>
      <c r="B32" s="2" t="s">
        <v>13</v>
      </c>
      <c r="C32" s="2" t="s">
        <v>28</v>
      </c>
      <c r="D32" s="2">
        <v>4</v>
      </c>
      <c r="E32" s="2">
        <v>1</v>
      </c>
      <c r="F32" s="3">
        <v>44250</v>
      </c>
      <c r="G32" s="7" t="s">
        <v>61</v>
      </c>
      <c r="H32" s="2">
        <v>130</v>
      </c>
      <c r="I32" s="10">
        <v>44251</v>
      </c>
      <c r="J32" s="12" t="str">
        <f>HYPERLINK("https://oblrada-pl.gov.ua/ses/8/4/130.pdf", "https://oblrada-pl.gov.ua/ses/8/4/130.pdf")</f>
        <v>https://oblrada-pl.gov.ua/ses/8/4/130.pdf</v>
      </c>
      <c r="K32" s="9" t="s">
        <v>32</v>
      </c>
      <c r="L32" s="6" t="s">
        <v>33</v>
      </c>
    </row>
    <row r="33" spans="1:17" ht="105" x14ac:dyDescent="0.25">
      <c r="A33" s="15">
        <v>31</v>
      </c>
      <c r="B33" s="2" t="s">
        <v>13</v>
      </c>
      <c r="C33" s="2" t="s">
        <v>28</v>
      </c>
      <c r="D33" s="2">
        <v>4</v>
      </c>
      <c r="E33" s="2">
        <v>1</v>
      </c>
      <c r="F33" s="3">
        <v>44250</v>
      </c>
      <c r="G33" s="7" t="s">
        <v>62</v>
      </c>
      <c r="H33" s="2">
        <v>131</v>
      </c>
      <c r="I33" s="10">
        <v>44251</v>
      </c>
      <c r="J33" s="12" t="str">
        <f>HYPERLINK("https://oblrada-pl.gov.ua/ses/8/4/131.pdf", "https://oblrada-pl.gov.ua/ses/8/4/131.pdf")</f>
        <v>https://oblrada-pl.gov.ua/ses/8/4/131.pdf</v>
      </c>
      <c r="K33" s="6" t="s">
        <v>48</v>
      </c>
      <c r="L33" s="6" t="s">
        <v>38</v>
      </c>
    </row>
    <row r="34" spans="1:17" ht="180" x14ac:dyDescent="0.25">
      <c r="A34" s="15">
        <v>32</v>
      </c>
      <c r="B34" s="2" t="s">
        <v>13</v>
      </c>
      <c r="C34" s="2" t="s">
        <v>28</v>
      </c>
      <c r="D34" s="2">
        <v>4</v>
      </c>
      <c r="E34" s="2">
        <v>1</v>
      </c>
      <c r="F34" s="3">
        <v>44250</v>
      </c>
      <c r="G34" s="7" t="s">
        <v>63</v>
      </c>
      <c r="H34" s="2">
        <v>132</v>
      </c>
      <c r="I34" s="10">
        <v>44251</v>
      </c>
      <c r="J34" s="12" t="str">
        <f>HYPERLINK("https://oblrada-pl.gov.ua/ses/8/4/132.pdf", "https://oblrada-pl.gov.ua/ses/8/4/132.pdf")</f>
        <v>https://oblrada-pl.gov.ua/ses/8/4/132.pdf</v>
      </c>
      <c r="K34" s="9" t="s">
        <v>64</v>
      </c>
      <c r="L34" s="9" t="s">
        <v>64</v>
      </c>
    </row>
    <row r="35" spans="1:17" ht="104.25" customHeight="1" x14ac:dyDescent="0.25">
      <c r="A35" s="15">
        <v>33</v>
      </c>
      <c r="B35" s="2" t="s">
        <v>13</v>
      </c>
      <c r="C35" s="2" t="s">
        <v>28</v>
      </c>
      <c r="D35" s="2">
        <v>4</v>
      </c>
      <c r="E35" s="2">
        <v>2</v>
      </c>
      <c r="F35" s="3">
        <v>44295</v>
      </c>
      <c r="G35" s="7" t="s">
        <v>65</v>
      </c>
      <c r="H35" s="2">
        <v>133</v>
      </c>
      <c r="I35" s="10">
        <v>44300</v>
      </c>
      <c r="J35" s="20" t="str">
        <f>HYPERLINK("https://oblrada-pl.gov.ua/ses/8/4_2/133.pdf", "https://oblrada-pl.gov.ua/ses/8/4_2/133.pdf")</f>
        <v>https://oblrada-pl.gov.ua/ses/8/4_2/133.pdf</v>
      </c>
      <c r="K35" s="8" t="s">
        <v>66</v>
      </c>
      <c r="L35" s="6" t="s">
        <v>66</v>
      </c>
    </row>
    <row r="36" spans="1:17" ht="38.25" x14ac:dyDescent="0.25">
      <c r="A36" s="15">
        <v>34</v>
      </c>
      <c r="B36" s="2" t="s">
        <v>13</v>
      </c>
      <c r="C36" s="2" t="s">
        <v>28</v>
      </c>
      <c r="D36" s="2">
        <v>4</v>
      </c>
      <c r="E36" s="2">
        <v>2</v>
      </c>
      <c r="F36" s="3">
        <v>44295</v>
      </c>
      <c r="G36" s="7" t="s">
        <v>67</v>
      </c>
      <c r="H36" s="2">
        <v>134</v>
      </c>
      <c r="I36" s="10">
        <v>44300</v>
      </c>
      <c r="J36" s="12" t="str">
        <f>HYPERLINK("https://oblrada-pl.gov.ua/ses/8/4_2/134.pdf", "https://oblrada-pl.gov.ua/ses/8/4_2/134.pdf")</f>
        <v>https://oblrada-pl.gov.ua/ses/8/4_2/134.pdf</v>
      </c>
      <c r="K36" s="6" t="s">
        <v>35</v>
      </c>
      <c r="L36" s="6" t="s">
        <v>33</v>
      </c>
    </row>
    <row r="37" spans="1:17" ht="60" x14ac:dyDescent="0.25">
      <c r="A37" s="15">
        <v>35</v>
      </c>
      <c r="B37" s="2" t="s">
        <v>13</v>
      </c>
      <c r="C37" s="2" t="s">
        <v>28</v>
      </c>
      <c r="D37" s="2">
        <v>4</v>
      </c>
      <c r="E37" s="2">
        <v>2</v>
      </c>
      <c r="F37" s="3">
        <v>44295</v>
      </c>
      <c r="G37" s="7" t="s">
        <v>68</v>
      </c>
      <c r="H37" s="2">
        <v>135</v>
      </c>
      <c r="I37" s="10">
        <v>44300</v>
      </c>
      <c r="J37" s="12" t="str">
        <f>HYPERLINK("https://oblrada-pl.gov.ua/ses/8/4_2/135.pdf", "https://oblrada-pl.gov.ua/ses/8/4_2/135.pdf")</f>
        <v>https://oblrada-pl.gov.ua/ses/8/4_2/135.pdf</v>
      </c>
      <c r="K37" s="6" t="s">
        <v>69</v>
      </c>
      <c r="L37" s="6" t="s">
        <v>38</v>
      </c>
      <c r="M37" s="5" t="s">
        <v>70</v>
      </c>
    </row>
    <row r="38" spans="1:17" ht="66" customHeight="1" x14ac:dyDescent="0.3">
      <c r="A38" s="15">
        <v>36</v>
      </c>
      <c r="B38" s="2" t="s">
        <v>13</v>
      </c>
      <c r="C38" s="2" t="s">
        <v>28</v>
      </c>
      <c r="D38" s="2">
        <v>4</v>
      </c>
      <c r="E38" s="2">
        <v>2</v>
      </c>
      <c r="F38" s="3">
        <v>44295</v>
      </c>
      <c r="G38" s="7" t="s">
        <v>71</v>
      </c>
      <c r="H38" s="2">
        <v>136</v>
      </c>
      <c r="I38" s="10">
        <v>44300</v>
      </c>
      <c r="J38" s="12" t="str">
        <f>HYPERLINK("https://oblrada-pl.gov.ua/ses/8/4_2/136.pdf", "https://oblrada-pl.gov.ua/ses/8/4_2/136.pdf")</f>
        <v>https://oblrada-pl.gov.ua/ses/8/4_2/136.pdf</v>
      </c>
      <c r="K38" s="6" t="s">
        <v>69</v>
      </c>
      <c r="L38" s="6" t="s">
        <v>38</v>
      </c>
      <c r="M38" s="19"/>
      <c r="N38" s="18"/>
      <c r="O38" s="18"/>
      <c r="P38" s="18"/>
      <c r="Q38" s="18"/>
    </row>
    <row r="39" spans="1:17" ht="45" x14ac:dyDescent="0.25">
      <c r="A39" s="15">
        <v>37</v>
      </c>
      <c r="B39" s="2" t="s">
        <v>13</v>
      </c>
      <c r="C39" s="2" t="s">
        <v>28</v>
      </c>
      <c r="D39" s="2">
        <v>4</v>
      </c>
      <c r="E39" s="2">
        <v>2</v>
      </c>
      <c r="F39" s="3">
        <v>44295</v>
      </c>
      <c r="G39" s="7" t="s">
        <v>72</v>
      </c>
      <c r="H39" s="2">
        <v>137</v>
      </c>
      <c r="I39" s="10">
        <v>44300</v>
      </c>
      <c r="J39" s="20" t="str">
        <f>HYPERLINK("https://oblrada-pl.gov.ua/ses/8/4_2/137.pdf", "https://oblrada-pl.gov.ua/ses/8/4_2/137.pdf")</f>
        <v>https://oblrada-pl.gov.ua/ses/8/4_2/137.pdf</v>
      </c>
      <c r="K39" s="6" t="s">
        <v>69</v>
      </c>
      <c r="L39" s="6" t="s">
        <v>38</v>
      </c>
    </row>
    <row r="40" spans="1:17" ht="60" x14ac:dyDescent="0.25">
      <c r="A40" s="15">
        <v>38</v>
      </c>
      <c r="B40" s="2" t="s">
        <v>13</v>
      </c>
      <c r="C40" s="2" t="s">
        <v>28</v>
      </c>
      <c r="D40" s="2">
        <v>4</v>
      </c>
      <c r="E40" s="2">
        <v>2</v>
      </c>
      <c r="F40" s="3">
        <v>44295</v>
      </c>
      <c r="G40" s="7" t="s">
        <v>73</v>
      </c>
      <c r="H40" s="2">
        <v>138</v>
      </c>
      <c r="I40" s="10">
        <v>44300</v>
      </c>
      <c r="J40" s="20" t="str">
        <f>HYPERLINK("https://oblrada-pl.gov.ua/ses/8/4_2/138.pdf", "https://oblrada-pl.gov.ua/ses/8/4_2/138.pdf")</f>
        <v>https://oblrada-pl.gov.ua/ses/8/4_2/138.pdf</v>
      </c>
      <c r="K40" s="6" t="s">
        <v>74</v>
      </c>
      <c r="L40" s="6" t="s">
        <v>38</v>
      </c>
    </row>
    <row r="41" spans="1:17" ht="75" x14ac:dyDescent="0.25">
      <c r="A41" s="15">
        <v>39</v>
      </c>
      <c r="B41" s="2" t="s">
        <v>13</v>
      </c>
      <c r="C41" s="2" t="s">
        <v>28</v>
      </c>
      <c r="D41" s="2">
        <v>4</v>
      </c>
      <c r="E41" s="2">
        <v>2</v>
      </c>
      <c r="F41" s="3">
        <v>44295</v>
      </c>
      <c r="G41" s="7" t="s">
        <v>75</v>
      </c>
      <c r="H41" s="2">
        <v>139</v>
      </c>
      <c r="I41" s="10">
        <v>44300</v>
      </c>
      <c r="J41" s="20" t="str">
        <f>HYPERLINK("https://oblrada-pl.gov.ua/ses/8/4_2/139.pdf", "https://oblrada-pl.gov.ua/ses/8/4_2/139.pdf")</f>
        <v>https://oblrada-pl.gov.ua/ses/8/4_2/139.pdf</v>
      </c>
      <c r="K41" s="6" t="s">
        <v>76</v>
      </c>
      <c r="L41" s="6" t="s">
        <v>38</v>
      </c>
    </row>
    <row r="42" spans="1:17" ht="45" x14ac:dyDescent="0.25">
      <c r="A42" s="15">
        <v>40</v>
      </c>
      <c r="B42" s="2" t="s">
        <v>13</v>
      </c>
      <c r="C42" s="2" t="s">
        <v>28</v>
      </c>
      <c r="D42" s="2">
        <v>4</v>
      </c>
      <c r="E42" s="2">
        <v>2</v>
      </c>
      <c r="F42" s="3">
        <v>44295</v>
      </c>
      <c r="G42" s="7" t="s">
        <v>77</v>
      </c>
      <c r="H42" s="2">
        <v>140</v>
      </c>
      <c r="I42" s="10">
        <v>44300</v>
      </c>
      <c r="J42" s="20" t="str">
        <f>HYPERLINK("https://oblrada-pl.gov.ua/ses/8/4_2/140.pdf", "https://oblrada-pl.gov.ua/ses/8/4_2/140.pdf")</f>
        <v>https://oblrada-pl.gov.ua/ses/8/4_2/140.pdf</v>
      </c>
      <c r="K42" s="6" t="s">
        <v>35</v>
      </c>
      <c r="L42" s="13" t="s">
        <v>33</v>
      </c>
    </row>
    <row r="43" spans="1:17" ht="38.25" x14ac:dyDescent="0.25">
      <c r="A43" s="15">
        <v>41</v>
      </c>
      <c r="B43" s="2" t="s">
        <v>13</v>
      </c>
      <c r="C43" s="2" t="s">
        <v>28</v>
      </c>
      <c r="D43" s="2">
        <v>4</v>
      </c>
      <c r="E43" s="2">
        <v>2</v>
      </c>
      <c r="F43" s="3">
        <v>44295</v>
      </c>
      <c r="G43" s="7" t="s">
        <v>78</v>
      </c>
      <c r="H43" s="2">
        <v>141</v>
      </c>
      <c r="I43" s="10">
        <v>44300</v>
      </c>
      <c r="J43" s="12" t="str">
        <f>HYPERLINK("https://oblrada-pl.gov.ua/ses/8/4_2/141.pdf", "https://oblrada-pl.gov.ua/ses/8/4_2/141.pdf")</f>
        <v>https://oblrada-pl.gov.ua/ses/8/4_2/141.pdf</v>
      </c>
      <c r="K43" s="6" t="s">
        <v>60</v>
      </c>
      <c r="L43" s="13" t="s">
        <v>38</v>
      </c>
    </row>
    <row r="44" spans="1:17" ht="60" x14ac:dyDescent="0.25">
      <c r="A44" s="15">
        <v>42</v>
      </c>
      <c r="B44" s="2" t="s">
        <v>13</v>
      </c>
      <c r="C44" s="2" t="s">
        <v>28</v>
      </c>
      <c r="D44" s="2">
        <v>4</v>
      </c>
      <c r="E44" s="2">
        <v>2</v>
      </c>
      <c r="F44" s="3">
        <v>44295</v>
      </c>
      <c r="G44" s="7" t="s">
        <v>79</v>
      </c>
      <c r="H44" s="2">
        <v>142</v>
      </c>
      <c r="I44" s="10">
        <v>44300</v>
      </c>
      <c r="J44" s="12" t="str">
        <f>HYPERLINK("https://oblrada-pl.gov.ua/ses/8/4_2/142.pdf", "https://oblrada-pl.gov.ua/ses/8/4_2/142.pdf")</f>
        <v>https://oblrada-pl.gov.ua/ses/8/4_2/142.pdf</v>
      </c>
      <c r="K44" s="6" t="s">
        <v>60</v>
      </c>
      <c r="L44" s="13" t="s">
        <v>38</v>
      </c>
    </row>
    <row r="45" spans="1:17" ht="38.25" x14ac:dyDescent="0.25">
      <c r="A45" s="15">
        <v>43</v>
      </c>
      <c r="B45" s="2" t="s">
        <v>13</v>
      </c>
      <c r="C45" s="2" t="s">
        <v>28</v>
      </c>
      <c r="D45" s="2">
        <v>4</v>
      </c>
      <c r="E45" s="2">
        <v>2</v>
      </c>
      <c r="F45" s="3">
        <v>44295</v>
      </c>
      <c r="G45" s="7" t="s">
        <v>80</v>
      </c>
      <c r="H45" s="2">
        <v>143</v>
      </c>
      <c r="I45" s="10">
        <v>44300</v>
      </c>
      <c r="J45" s="12" t="str">
        <f>HYPERLINK("https://oblrada-pl.gov.ua/ses/8/4_2/143.pdf", "https://oblrada-pl.gov.ua/ses/8/4_2/143.pdf")</f>
        <v>https://oblrada-pl.gov.ua/ses/8/4_2/143.pdf</v>
      </c>
      <c r="K45" s="6" t="s">
        <v>32</v>
      </c>
      <c r="L45" s="13" t="s">
        <v>33</v>
      </c>
    </row>
    <row r="46" spans="1:17" ht="45" x14ac:dyDescent="0.25">
      <c r="A46" s="15">
        <v>44</v>
      </c>
      <c r="B46" s="2" t="s">
        <v>13</v>
      </c>
      <c r="C46" s="2" t="s">
        <v>28</v>
      </c>
      <c r="D46" s="2">
        <v>4</v>
      </c>
      <c r="E46" s="2">
        <v>2</v>
      </c>
      <c r="F46" s="3">
        <v>44295</v>
      </c>
      <c r="G46" s="7" t="s">
        <v>81</v>
      </c>
      <c r="H46" s="2">
        <v>144</v>
      </c>
      <c r="I46" s="10">
        <v>44300</v>
      </c>
      <c r="J46" s="12" t="str">
        <f>HYPERLINK("https://oblrada-pl.gov.ua/ses/8/4_2/144.pdf", "https://oblrada-pl.gov.ua/ses/8/4_2/144.pdf")</f>
        <v>https://oblrada-pl.gov.ua/ses/8/4_2/144.pdf</v>
      </c>
      <c r="K46" s="6" t="s">
        <v>32</v>
      </c>
      <c r="L46" s="13" t="s">
        <v>33</v>
      </c>
    </row>
    <row r="47" spans="1:17" ht="90" x14ac:dyDescent="0.25">
      <c r="A47" s="15">
        <v>45</v>
      </c>
      <c r="B47" s="2" t="s">
        <v>13</v>
      </c>
      <c r="C47" s="2" t="s">
        <v>28</v>
      </c>
      <c r="D47" s="2">
        <v>4</v>
      </c>
      <c r="E47" s="2">
        <v>2</v>
      </c>
      <c r="F47" s="3">
        <v>44295</v>
      </c>
      <c r="G47" s="7" t="s">
        <v>82</v>
      </c>
      <c r="H47" s="2">
        <v>145</v>
      </c>
      <c r="I47" s="10">
        <v>44300</v>
      </c>
      <c r="J47" s="12" t="str">
        <f>HYPERLINK("https://oblrada-pl.gov.ua/ses/8/4_2/145.pdf", "https://oblrada-pl.gov.ua/ses/8/4_2/145.pdf")</f>
        <v>https://oblrada-pl.gov.ua/ses/8/4_2/145.pdf</v>
      </c>
      <c r="K47" s="6" t="s">
        <v>69</v>
      </c>
      <c r="L47" s="6" t="s">
        <v>38</v>
      </c>
    </row>
    <row r="48" spans="1:17" ht="45" x14ac:dyDescent="0.25">
      <c r="A48" s="15">
        <v>46</v>
      </c>
      <c r="B48" s="2" t="s">
        <v>13</v>
      </c>
      <c r="C48" s="2" t="s">
        <v>28</v>
      </c>
      <c r="D48" s="2">
        <v>4</v>
      </c>
      <c r="E48" s="2">
        <v>2</v>
      </c>
      <c r="F48" s="3">
        <v>44295</v>
      </c>
      <c r="G48" s="7" t="s">
        <v>83</v>
      </c>
      <c r="H48" s="2">
        <v>146</v>
      </c>
      <c r="I48" s="10">
        <v>44300</v>
      </c>
      <c r="J48" s="12" t="str">
        <f>HYPERLINK("https://oblrada-pl.gov.ua/ses/8/4_2/146.pdf", "https://oblrada-pl.gov.ua/ses/8/4_2/146.pdf")</f>
        <v>https://oblrada-pl.gov.ua/ses/8/4_2/146.pdf</v>
      </c>
      <c r="K48" s="6" t="s">
        <v>32</v>
      </c>
      <c r="L48" s="6" t="s">
        <v>33</v>
      </c>
    </row>
    <row r="49" spans="1:12" ht="45" x14ac:dyDescent="0.25">
      <c r="A49" s="15">
        <v>47</v>
      </c>
      <c r="B49" s="2" t="s">
        <v>13</v>
      </c>
      <c r="C49" s="2" t="s">
        <v>28</v>
      </c>
      <c r="D49" s="2">
        <v>4</v>
      </c>
      <c r="E49" s="2">
        <v>2</v>
      </c>
      <c r="F49" s="3">
        <v>44295</v>
      </c>
      <c r="G49" s="7" t="s">
        <v>84</v>
      </c>
      <c r="H49" s="2">
        <v>147</v>
      </c>
      <c r="I49" s="10">
        <v>44300</v>
      </c>
      <c r="J49" s="12" t="str">
        <f>HYPERLINK("https://oblrada-pl.gov.ua/ses/8/4_2/147.pdf", "https://oblrada-pl.gov.ua/ses/8/4_2/147.pdf")</f>
        <v>https://oblrada-pl.gov.ua/ses/8/4_2/147.pdf</v>
      </c>
      <c r="K49" s="6" t="s">
        <v>32</v>
      </c>
      <c r="L49" s="6" t="s">
        <v>33</v>
      </c>
    </row>
    <row r="50" spans="1:12" ht="60" x14ac:dyDescent="0.25">
      <c r="A50" s="15">
        <v>49</v>
      </c>
      <c r="B50" s="2" t="s">
        <v>13</v>
      </c>
      <c r="C50" s="2" t="s">
        <v>28</v>
      </c>
      <c r="D50" s="2">
        <v>4</v>
      </c>
      <c r="E50" s="2">
        <v>2</v>
      </c>
      <c r="F50" s="3">
        <v>44295</v>
      </c>
      <c r="G50" s="7" t="s">
        <v>85</v>
      </c>
      <c r="H50" s="2">
        <v>148</v>
      </c>
      <c r="I50" s="10">
        <v>44300</v>
      </c>
      <c r="J50" s="12" t="str">
        <f>HYPERLINK("https://oblrada-pl.gov.ua/ses/8/4_2/148.pdf", "https://oblrada-pl.gov.ua/ses/8/4_2/148.pdf")</f>
        <v>https://oblrada-pl.gov.ua/ses/8/4_2/148.pdf</v>
      </c>
      <c r="K50" s="6" t="s">
        <v>86</v>
      </c>
      <c r="L50" s="6" t="s">
        <v>86</v>
      </c>
    </row>
    <row r="51" spans="1:12" ht="90" x14ac:dyDescent="0.25">
      <c r="A51" s="15">
        <v>50</v>
      </c>
      <c r="B51" s="2" t="s">
        <v>13</v>
      </c>
      <c r="C51" s="2" t="s">
        <v>28</v>
      </c>
      <c r="D51" s="2">
        <v>4</v>
      </c>
      <c r="E51" s="2">
        <v>2</v>
      </c>
      <c r="F51" s="3">
        <v>44295</v>
      </c>
      <c r="G51" s="7" t="s">
        <v>87</v>
      </c>
      <c r="H51" s="2">
        <v>149</v>
      </c>
      <c r="I51" s="10">
        <v>44300</v>
      </c>
      <c r="J51" s="12" t="str">
        <f>HYPERLINK("https://oblrada-pl.gov.ua/ses/8/4_2/149.pdf", "https://oblrada-pl.gov.ua/ses/8/4_2/149.pdf")</f>
        <v>https://oblrada-pl.gov.ua/ses/8/4_2/149.pdf</v>
      </c>
      <c r="K51" s="6" t="s">
        <v>32</v>
      </c>
      <c r="L51" s="6" t="s">
        <v>33</v>
      </c>
    </row>
    <row r="52" spans="1:12" ht="45" x14ac:dyDescent="0.25">
      <c r="A52" s="15">
        <v>51</v>
      </c>
      <c r="B52" s="2" t="s">
        <v>13</v>
      </c>
      <c r="C52" s="2" t="s">
        <v>28</v>
      </c>
      <c r="D52" s="2">
        <v>4</v>
      </c>
      <c r="E52" s="2">
        <v>2</v>
      </c>
      <c r="F52" s="3">
        <v>44295</v>
      </c>
      <c r="G52" s="7" t="s">
        <v>88</v>
      </c>
      <c r="H52" s="2">
        <v>150</v>
      </c>
      <c r="I52" s="10">
        <v>44300</v>
      </c>
      <c r="J52" s="12" t="str">
        <f>HYPERLINK("https://oblrada-pl.gov.ua/ses/8/4_2/150.pdf", "https://oblrada-pl.gov.ua/ses/8/4_2/150.pdf")</f>
        <v>https://oblrada-pl.gov.ua/ses/8/4_2/150.pdf</v>
      </c>
      <c r="K52" s="6" t="s">
        <v>32</v>
      </c>
      <c r="L52" s="6" t="s">
        <v>33</v>
      </c>
    </row>
    <row r="53" spans="1:12" ht="60" x14ac:dyDescent="0.25">
      <c r="A53" s="15">
        <v>52</v>
      </c>
      <c r="B53" s="2" t="s">
        <v>13</v>
      </c>
      <c r="C53" s="2" t="s">
        <v>28</v>
      </c>
      <c r="D53" s="2">
        <v>4</v>
      </c>
      <c r="E53" s="2">
        <v>2</v>
      </c>
      <c r="F53" s="3">
        <v>44295</v>
      </c>
      <c r="G53" s="7" t="s">
        <v>89</v>
      </c>
      <c r="H53" s="2">
        <v>151</v>
      </c>
      <c r="I53" s="10">
        <v>44300</v>
      </c>
      <c r="J53" s="12" t="str">
        <f>HYPERLINK("https://oblrada-pl.gov.ua/ses/8/4_2/1511.pdf", "https://oblrada-pl.gov.ua/ses/8/4_2/1511.pdf")</f>
        <v>https://oblrada-pl.gov.ua/ses/8/4_2/1511.pdf</v>
      </c>
      <c r="K53" s="6" t="s">
        <v>32</v>
      </c>
      <c r="L53" s="6" t="s">
        <v>33</v>
      </c>
    </row>
    <row r="54" spans="1:12" ht="90" x14ac:dyDescent="0.25">
      <c r="A54" s="15">
        <v>53</v>
      </c>
      <c r="B54" s="2" t="s">
        <v>13</v>
      </c>
      <c r="C54" s="2" t="s">
        <v>28</v>
      </c>
      <c r="D54" s="2">
        <v>4</v>
      </c>
      <c r="E54" s="2">
        <v>2</v>
      </c>
      <c r="F54" s="3">
        <v>44295</v>
      </c>
      <c r="G54" s="7" t="s">
        <v>90</v>
      </c>
      <c r="H54" s="2">
        <v>152</v>
      </c>
      <c r="I54" s="10">
        <v>44300</v>
      </c>
      <c r="J54" s="12" t="str">
        <f>HYPERLINK("https://oblrada-pl.gov.ua/ses/8/4_2/152.pdf", "https://oblrada-pl.gov.ua/ses/8/4_2/152.pdf")</f>
        <v>https://oblrada-pl.gov.ua/ses/8/4_2/152.pdf</v>
      </c>
      <c r="K54" s="6" t="s">
        <v>32</v>
      </c>
      <c r="L54" s="6" t="s">
        <v>33</v>
      </c>
    </row>
    <row r="55" spans="1:12" ht="90" x14ac:dyDescent="0.25">
      <c r="A55" s="15">
        <v>54</v>
      </c>
      <c r="B55" s="2" t="s">
        <v>13</v>
      </c>
      <c r="C55" s="2" t="s">
        <v>28</v>
      </c>
      <c r="D55" s="2">
        <v>4</v>
      </c>
      <c r="E55" s="2">
        <v>2</v>
      </c>
      <c r="F55" s="3">
        <v>44295</v>
      </c>
      <c r="G55" s="7" t="s">
        <v>91</v>
      </c>
      <c r="H55" s="2">
        <v>153</v>
      </c>
      <c r="I55" s="10">
        <v>44300</v>
      </c>
      <c r="J55" s="12" t="str">
        <f>HYPERLINK("https://oblrada-pl.gov.ua/ses/8/4_2/153.pdf", "https://oblrada-pl.gov.ua/ses/8/4_2/153.pdf")</f>
        <v>https://oblrada-pl.gov.ua/ses/8/4_2/153.pdf</v>
      </c>
      <c r="K55" s="6" t="s">
        <v>32</v>
      </c>
      <c r="L55" s="6" t="s">
        <v>33</v>
      </c>
    </row>
    <row r="56" spans="1:12" ht="60" x14ac:dyDescent="0.25">
      <c r="A56" s="15">
        <v>55</v>
      </c>
      <c r="B56" s="2" t="s">
        <v>13</v>
      </c>
      <c r="C56" s="2" t="s">
        <v>28</v>
      </c>
      <c r="D56" s="2">
        <v>4</v>
      </c>
      <c r="E56" s="2">
        <v>2</v>
      </c>
      <c r="F56" s="3">
        <v>44295</v>
      </c>
      <c r="G56" s="7" t="s">
        <v>92</v>
      </c>
      <c r="H56" s="2">
        <v>154</v>
      </c>
      <c r="I56" s="10">
        <v>44300</v>
      </c>
      <c r="J56" s="20" t="str">
        <f>HYPERLINK("https://oblrada-pl.gov.ua/ses/8/4_2/154.pdf", "https://oblrada-pl.gov.ua/ses/8/4_2/154.pdf")</f>
        <v>https://oblrada-pl.gov.ua/ses/8/4_2/154.pdf</v>
      </c>
      <c r="K56" s="6" t="s">
        <v>69</v>
      </c>
      <c r="L56" s="6" t="s">
        <v>38</v>
      </c>
    </row>
    <row r="57" spans="1:12" ht="75" x14ac:dyDescent="0.25">
      <c r="A57" s="15">
        <v>56</v>
      </c>
      <c r="B57" s="2" t="s">
        <v>13</v>
      </c>
      <c r="C57" s="2" t="s">
        <v>28</v>
      </c>
      <c r="D57" s="2">
        <v>4</v>
      </c>
      <c r="E57" s="2">
        <v>2</v>
      </c>
      <c r="F57" s="3">
        <v>44295</v>
      </c>
      <c r="G57" s="7" t="s">
        <v>93</v>
      </c>
      <c r="H57" s="2">
        <v>155</v>
      </c>
      <c r="I57" s="10">
        <v>44300</v>
      </c>
      <c r="J57" s="12" t="str">
        <f>HYPERLINK("https://oblrada-pl.gov.ua/ses/8/4_2/155.pdf", "https://oblrada-pl.gov.ua/ses/8/4_2/155.pdf")</f>
        <v>https://oblrada-pl.gov.ua/ses/8/4_2/155.pdf</v>
      </c>
      <c r="K57" s="6" t="s">
        <v>94</v>
      </c>
      <c r="L57" s="6" t="s">
        <v>38</v>
      </c>
    </row>
    <row r="58" spans="1:12" ht="45" x14ac:dyDescent="0.25">
      <c r="A58" s="15">
        <v>57</v>
      </c>
      <c r="B58" s="2" t="s">
        <v>13</v>
      </c>
      <c r="C58" s="2" t="s">
        <v>28</v>
      </c>
      <c r="D58" s="2">
        <v>4</v>
      </c>
      <c r="E58" s="2">
        <v>2</v>
      </c>
      <c r="F58" s="3">
        <v>44295</v>
      </c>
      <c r="G58" s="7" t="s">
        <v>95</v>
      </c>
      <c r="H58" s="2">
        <v>156</v>
      </c>
      <c r="I58" s="10">
        <v>44300</v>
      </c>
      <c r="J58" s="20" t="str">
        <f>HYPERLINK("https://oblrada-pl.gov.ua/ses/8/4_2/156.pdf", "https://oblrada-pl.gov.ua/ses/8/4_2/156.pdf")</f>
        <v>https://oblrada-pl.gov.ua/ses/8/4_2/156.pdf</v>
      </c>
      <c r="K58" s="6" t="s">
        <v>32</v>
      </c>
      <c r="L58" s="6" t="s">
        <v>86</v>
      </c>
    </row>
    <row r="59" spans="1:12" ht="60" x14ac:dyDescent="0.25">
      <c r="A59" s="15">
        <v>58</v>
      </c>
      <c r="B59" s="2" t="s">
        <v>13</v>
      </c>
      <c r="C59" s="2" t="s">
        <v>28</v>
      </c>
      <c r="D59" s="2">
        <v>4</v>
      </c>
      <c r="E59" s="2">
        <v>2</v>
      </c>
      <c r="F59" s="3">
        <v>44295</v>
      </c>
      <c r="G59" s="7" t="s">
        <v>96</v>
      </c>
      <c r="H59" s="2">
        <v>157</v>
      </c>
      <c r="I59" s="10">
        <v>44300</v>
      </c>
      <c r="J59" s="12" t="str">
        <f>HYPERLINK("https://oblrada-pl.gov.ua/ses/8/4_2/157.pdf", "https://oblrada-pl.gov.ua/ses/8/4_2/157.pdf")</f>
        <v>https://oblrada-pl.gov.ua/ses/8/4_2/157.pdf</v>
      </c>
      <c r="K59" s="6" t="s">
        <v>32</v>
      </c>
      <c r="L59" s="6" t="s">
        <v>97</v>
      </c>
    </row>
    <row r="60" spans="1:12" ht="45" x14ac:dyDescent="0.25">
      <c r="A60" s="15">
        <v>59</v>
      </c>
      <c r="B60" s="2" t="s">
        <v>13</v>
      </c>
      <c r="C60" s="2" t="s">
        <v>28</v>
      </c>
      <c r="D60" s="2">
        <v>4</v>
      </c>
      <c r="E60" s="2">
        <v>2</v>
      </c>
      <c r="F60" s="3">
        <v>44295</v>
      </c>
      <c r="G60" s="7" t="s">
        <v>98</v>
      </c>
      <c r="H60" s="2">
        <v>158</v>
      </c>
      <c r="I60" s="10">
        <v>44300</v>
      </c>
      <c r="J60" s="12" t="str">
        <f>HYPERLINK("https://oblrada-pl.gov.ua/ses/8/4_2/158.pdf", "https://oblrada-pl.gov.ua/ses/8/4_2/158.pdf")</f>
        <v>https://oblrada-pl.gov.ua/ses/8/4_2/158.pdf</v>
      </c>
      <c r="K60" s="6" t="s">
        <v>32</v>
      </c>
      <c r="L60" s="6" t="s">
        <v>99</v>
      </c>
    </row>
    <row r="61" spans="1:12" ht="60" x14ac:dyDescent="0.25">
      <c r="A61" s="15">
        <v>61</v>
      </c>
      <c r="B61" s="2" t="s">
        <v>13</v>
      </c>
      <c r="C61" s="2" t="s">
        <v>28</v>
      </c>
      <c r="D61" s="2">
        <v>4</v>
      </c>
      <c r="E61" s="2">
        <v>2</v>
      </c>
      <c r="F61" s="3">
        <v>44295</v>
      </c>
      <c r="G61" s="22" t="s">
        <v>100</v>
      </c>
      <c r="H61" s="2">
        <v>159</v>
      </c>
      <c r="I61" s="10">
        <v>44300</v>
      </c>
      <c r="J61" s="12" t="str">
        <f>HYPERLINK("https://oblrada-pl.gov.ua/ses/8/4_2/159.pdf", "https://oblrada-pl.gov.ua/ses/8/4_2/159.pdf")</f>
        <v>https://oblrada-pl.gov.ua/ses/8/4_2/159.pdf</v>
      </c>
      <c r="K61" s="8" t="s">
        <v>35</v>
      </c>
      <c r="L61" s="6" t="s">
        <v>33</v>
      </c>
    </row>
    <row r="62" spans="1:12" ht="135" x14ac:dyDescent="0.25">
      <c r="A62" s="15">
        <v>62</v>
      </c>
      <c r="B62" s="2" t="s">
        <v>13</v>
      </c>
      <c r="C62" s="2" t="s">
        <v>28</v>
      </c>
      <c r="D62" s="2">
        <v>4</v>
      </c>
      <c r="E62" s="2">
        <v>2</v>
      </c>
      <c r="F62" s="3">
        <v>44295</v>
      </c>
      <c r="G62" s="7" t="s">
        <v>101</v>
      </c>
      <c r="H62" s="2">
        <v>160</v>
      </c>
      <c r="I62" s="10">
        <v>44300</v>
      </c>
      <c r="J62" s="11" t="str">
        <f>HYPERLINK("https://oblrada-pl.gov.ua/ses/8/4_2/160.pdf", "https://oblrada-pl.gov.ua/ses/8/4_2/160.pdf")</f>
        <v>https://oblrada-pl.gov.ua/ses/8/4_2/160.pdf</v>
      </c>
      <c r="K62" s="8" t="s">
        <v>35</v>
      </c>
      <c r="L62" s="6" t="s">
        <v>102</v>
      </c>
    </row>
    <row r="63" spans="1:12" ht="90" x14ac:dyDescent="0.25">
      <c r="A63" s="15">
        <v>63</v>
      </c>
      <c r="B63" s="2" t="s">
        <v>13</v>
      </c>
      <c r="C63" s="2" t="s">
        <v>28</v>
      </c>
      <c r="D63" s="2">
        <v>4</v>
      </c>
      <c r="E63" s="2">
        <v>2</v>
      </c>
      <c r="F63" s="3">
        <v>44295</v>
      </c>
      <c r="G63" s="7" t="s">
        <v>103</v>
      </c>
      <c r="H63" s="2">
        <v>161</v>
      </c>
      <c r="I63" s="3">
        <v>44300</v>
      </c>
      <c r="J63" s="12" t="str">
        <f>HYPERLINK("https://oblrada-pl.gov.ua/ses/8/4_2/161.pdf", "https://oblrada-pl.gov.ua/ses/8/4_2/161.pdf")</f>
        <v>https://oblrada-pl.gov.ua/ses/8/4_2/161.pdf</v>
      </c>
      <c r="K63" s="8" t="s">
        <v>35</v>
      </c>
      <c r="L63" s="6" t="s">
        <v>49</v>
      </c>
    </row>
    <row r="64" spans="1:12" ht="45" x14ac:dyDescent="0.25">
      <c r="A64" s="15">
        <v>64</v>
      </c>
      <c r="B64" s="2" t="s">
        <v>13</v>
      </c>
      <c r="C64" s="2" t="s">
        <v>28</v>
      </c>
      <c r="D64" s="2">
        <v>4</v>
      </c>
      <c r="E64" s="2">
        <v>2</v>
      </c>
      <c r="F64" s="3">
        <v>44295</v>
      </c>
      <c r="G64" s="7" t="s">
        <v>104</v>
      </c>
      <c r="H64" s="2">
        <v>162</v>
      </c>
      <c r="I64" s="3">
        <v>44300</v>
      </c>
      <c r="J64" s="12" t="str">
        <f>HYPERLINK("https://oblrada-pl.gov.ua/ses/8/4_2/162.pdf", "https://oblrada-pl.gov.ua/ses/8/4_2/162.pdf")</f>
        <v>https://oblrada-pl.gov.ua/ses/8/4_2/162.pdf</v>
      </c>
      <c r="K64" s="8" t="s">
        <v>105</v>
      </c>
      <c r="L64" s="6" t="s">
        <v>105</v>
      </c>
    </row>
    <row r="65" spans="1:12" ht="45" x14ac:dyDescent="0.25">
      <c r="A65" s="15">
        <v>65</v>
      </c>
      <c r="B65" s="2" t="s">
        <v>13</v>
      </c>
      <c r="C65" s="2" t="s">
        <v>28</v>
      </c>
      <c r="D65" s="2">
        <v>4</v>
      </c>
      <c r="E65" s="2">
        <v>2</v>
      </c>
      <c r="F65" s="3">
        <v>44295</v>
      </c>
      <c r="G65" s="7" t="s">
        <v>106</v>
      </c>
      <c r="H65" s="2">
        <v>163</v>
      </c>
      <c r="I65" s="3">
        <v>44300</v>
      </c>
      <c r="J65" s="12" t="str">
        <f>HYPERLINK("https://oblrada-pl.gov.ua/ses/8/4_2/163.pdf", "https://oblrada-pl.gov.ua/ses/8/4_2/163.pdf")</f>
        <v>https://oblrada-pl.gov.ua/ses/8/4_2/163.pdf</v>
      </c>
      <c r="K65" s="8" t="s">
        <v>35</v>
      </c>
      <c r="L65" s="6" t="s">
        <v>33</v>
      </c>
    </row>
    <row r="66" spans="1:12" ht="45" x14ac:dyDescent="0.25">
      <c r="A66" s="15">
        <v>66</v>
      </c>
      <c r="B66" s="2" t="s">
        <v>13</v>
      </c>
      <c r="C66" s="2" t="s">
        <v>28</v>
      </c>
      <c r="D66" s="2">
        <v>4</v>
      </c>
      <c r="E66" s="2">
        <v>2</v>
      </c>
      <c r="F66" s="3">
        <v>44295</v>
      </c>
      <c r="G66" s="7" t="s">
        <v>107</v>
      </c>
      <c r="H66" s="2">
        <v>164</v>
      </c>
      <c r="I66" s="3">
        <v>44300</v>
      </c>
      <c r="J66" s="12" t="str">
        <f>HYPERLINK("https://oblrada-pl.gov.ua/ses/8/4_2/164.pdf", "https://oblrada-pl.gov.ua/ses/8/4_2/164.pdf")</f>
        <v>https://oblrada-pl.gov.ua/ses/8/4_2/164.pdf</v>
      </c>
      <c r="K66" s="8" t="s">
        <v>35</v>
      </c>
      <c r="L66" s="6" t="s">
        <v>33</v>
      </c>
    </row>
    <row r="67" spans="1:12" ht="45" x14ac:dyDescent="0.25">
      <c r="A67" s="15">
        <v>67</v>
      </c>
      <c r="B67" s="2" t="s">
        <v>13</v>
      </c>
      <c r="C67" s="2" t="s">
        <v>28</v>
      </c>
      <c r="D67" s="2">
        <v>4</v>
      </c>
      <c r="E67" s="2">
        <v>2</v>
      </c>
      <c r="F67" s="3">
        <v>44295</v>
      </c>
      <c r="G67" s="7" t="s">
        <v>108</v>
      </c>
      <c r="H67" s="2">
        <v>165</v>
      </c>
      <c r="I67" s="3">
        <v>44300</v>
      </c>
      <c r="J67" s="12" t="str">
        <f>HYPERLINK("https://oblrada-pl.gov.ua/ses/8/4_2/165.pdf", "https://oblrada-pl.gov.ua/ses/8/4_2/165.pdf")</f>
        <v>https://oblrada-pl.gov.ua/ses/8/4_2/165.pdf</v>
      </c>
      <c r="K67" s="8" t="s">
        <v>109</v>
      </c>
      <c r="L67" s="6" t="s">
        <v>109</v>
      </c>
    </row>
    <row r="68" spans="1:12" ht="90" x14ac:dyDescent="0.25">
      <c r="A68" s="15">
        <v>68</v>
      </c>
      <c r="B68" s="2" t="s">
        <v>13</v>
      </c>
      <c r="C68" s="2" t="s">
        <v>28</v>
      </c>
      <c r="D68" s="2">
        <v>4</v>
      </c>
      <c r="E68" s="2">
        <v>2</v>
      </c>
      <c r="F68" s="3">
        <v>44295</v>
      </c>
      <c r="G68" s="22" t="s">
        <v>110</v>
      </c>
      <c r="H68" s="2">
        <v>166</v>
      </c>
      <c r="I68" s="3">
        <v>44300</v>
      </c>
      <c r="J68" s="12" t="str">
        <f>HYPERLINK("https://oblrada-pl.gov.ua/ses/8/4_2/166.pdf", "https://oblrada-pl.gov.ua/ses/8/4_2/166.pdf")</f>
        <v>https://oblrada-pl.gov.ua/ses/8/4_2/166.pdf</v>
      </c>
      <c r="K68" s="8" t="s">
        <v>111</v>
      </c>
      <c r="L68" s="6" t="s">
        <v>111</v>
      </c>
    </row>
    <row r="69" spans="1:12" ht="75" x14ac:dyDescent="0.25">
      <c r="A69" s="15">
        <v>69</v>
      </c>
      <c r="B69" s="2" t="s">
        <v>13</v>
      </c>
      <c r="C69" s="2" t="s">
        <v>28</v>
      </c>
      <c r="D69" s="2">
        <v>4</v>
      </c>
      <c r="E69" s="2">
        <v>2</v>
      </c>
      <c r="F69" s="3">
        <v>44295</v>
      </c>
      <c r="G69" s="7" t="s">
        <v>112</v>
      </c>
      <c r="H69" s="2">
        <v>167</v>
      </c>
      <c r="I69" s="3">
        <v>44300</v>
      </c>
      <c r="J69" s="12" t="str">
        <f>HYPERLINK("https://oblrada-pl.gov.ua/ses/8/4_2/167.pdf", "https://oblrada-pl.gov.ua/ses/8/4_2/167.pdf")</f>
        <v>https://oblrada-pl.gov.ua/ses/8/4_2/167.pdf</v>
      </c>
      <c r="K69" s="8" t="s">
        <v>113</v>
      </c>
      <c r="L69" s="6" t="s">
        <v>113</v>
      </c>
    </row>
    <row r="70" spans="1:12" ht="240" x14ac:dyDescent="0.25">
      <c r="A70" s="15">
        <v>70</v>
      </c>
      <c r="B70" s="2" t="s">
        <v>13</v>
      </c>
      <c r="C70" s="2" t="s">
        <v>28</v>
      </c>
      <c r="D70" s="2">
        <v>4</v>
      </c>
      <c r="E70" s="2">
        <v>2</v>
      </c>
      <c r="F70" s="3">
        <v>44295</v>
      </c>
      <c r="G70" s="7" t="s">
        <v>114</v>
      </c>
      <c r="H70" s="2">
        <v>168</v>
      </c>
      <c r="I70" s="3">
        <v>44300</v>
      </c>
      <c r="J70" s="12" t="str">
        <f>HYPERLINK("https://oblrada-pl.gov.ua/ses/8/4_2/168.pdf", "https://oblrada-pl.gov.ua/ses/8/4_2/168.pdf")</f>
        <v>https://oblrada-pl.gov.ua/ses/8/4_2/168.pdf</v>
      </c>
      <c r="K70" s="8" t="s">
        <v>115</v>
      </c>
      <c r="L70" s="6" t="s">
        <v>115</v>
      </c>
    </row>
    <row r="71" spans="1:12" ht="165" x14ac:dyDescent="0.25">
      <c r="A71" s="15">
        <v>71</v>
      </c>
      <c r="B71" s="2" t="s">
        <v>13</v>
      </c>
      <c r="C71" s="2" t="s">
        <v>28</v>
      </c>
      <c r="D71" s="2">
        <v>4</v>
      </c>
      <c r="E71" s="2">
        <v>2</v>
      </c>
      <c r="F71" s="3">
        <v>44295</v>
      </c>
      <c r="G71" s="7" t="s">
        <v>116</v>
      </c>
      <c r="H71" s="2">
        <v>169</v>
      </c>
      <c r="I71" s="3">
        <v>44300</v>
      </c>
      <c r="J71" s="12" t="str">
        <f>HYPERLINK("https://oblrada-pl.gov.ua/ses/8/4_2/169.pdf", "https://oblrada-pl.gov.ua/ses/8/4_2/169.pdf")</f>
        <v>https://oblrada-pl.gov.ua/ses/8/4_2/169.pdf</v>
      </c>
      <c r="K71" s="8" t="s">
        <v>117</v>
      </c>
      <c r="L71" s="6" t="s">
        <v>117</v>
      </c>
    </row>
    <row r="72" spans="1:12" ht="105" x14ac:dyDescent="0.25">
      <c r="A72" s="15">
        <v>72</v>
      </c>
      <c r="B72" s="2" t="s">
        <v>13</v>
      </c>
      <c r="C72" s="2" t="s">
        <v>28</v>
      </c>
      <c r="D72" s="2">
        <v>4</v>
      </c>
      <c r="E72" s="2">
        <v>2</v>
      </c>
      <c r="F72" s="3">
        <v>44295</v>
      </c>
      <c r="G72" s="7" t="s">
        <v>118</v>
      </c>
      <c r="H72" s="2">
        <v>170</v>
      </c>
      <c r="I72" s="3">
        <v>44300</v>
      </c>
      <c r="J72" s="12" t="str">
        <f>HYPERLINK("https://oblrada-pl.gov.ua/ses/8/4_2/170.pdf", "https://oblrada-pl.gov.ua/ses/8/4_2/170.pdf")</f>
        <v>https://oblrada-pl.gov.ua/ses/8/4_2/170.pdf</v>
      </c>
      <c r="K72" s="8" t="s">
        <v>117</v>
      </c>
      <c r="L72" s="6" t="s">
        <v>117</v>
      </c>
    </row>
    <row r="73" spans="1:12" ht="105" x14ac:dyDescent="0.25">
      <c r="A73" s="15">
        <v>73</v>
      </c>
      <c r="B73" s="2" t="s">
        <v>13</v>
      </c>
      <c r="C73" s="2" t="s">
        <v>28</v>
      </c>
      <c r="D73" s="2">
        <v>4</v>
      </c>
      <c r="E73" s="2">
        <v>2</v>
      </c>
      <c r="F73" s="3">
        <v>44295</v>
      </c>
      <c r="G73" s="7" t="s">
        <v>119</v>
      </c>
      <c r="H73" s="2">
        <v>171</v>
      </c>
      <c r="I73" s="3">
        <v>44300</v>
      </c>
      <c r="J73" s="12" t="str">
        <f>HYPERLINK("https://oblrada-pl.gov.ua/ses/8/4_2/171.pdf", "https://oblrada-pl.gov.ua/ses/8/4_2/171.pdf")</f>
        <v>https://oblrada-pl.gov.ua/ses/8/4_2/171.pdf</v>
      </c>
      <c r="K73" s="8" t="s">
        <v>120</v>
      </c>
      <c r="L73" s="8" t="s">
        <v>120</v>
      </c>
    </row>
    <row r="74" spans="1:12" ht="90" x14ac:dyDescent="0.25">
      <c r="A74" s="15">
        <v>74</v>
      </c>
      <c r="B74" s="2" t="s">
        <v>13</v>
      </c>
      <c r="C74" s="2" t="s">
        <v>28</v>
      </c>
      <c r="D74" s="2">
        <v>4</v>
      </c>
      <c r="E74" s="2">
        <v>2</v>
      </c>
      <c r="F74" s="3">
        <v>44295</v>
      </c>
      <c r="G74" s="7" t="s">
        <v>121</v>
      </c>
      <c r="H74" s="2">
        <v>172</v>
      </c>
      <c r="I74" s="3">
        <v>44300</v>
      </c>
      <c r="J74" s="12" t="str">
        <f>HYPERLINK("https://oblrada-pl.gov.ua/ses/8/4_2/172.pdf", "https://oblrada-pl.gov.ua/ses/8/4_2/172.pdf")</f>
        <v>https://oblrada-pl.gov.ua/ses/8/4_2/172.pdf</v>
      </c>
      <c r="K74" s="8" t="s">
        <v>122</v>
      </c>
      <c r="L74" s="8" t="s">
        <v>122</v>
      </c>
    </row>
    <row r="75" spans="1:12" ht="135" x14ac:dyDescent="0.25">
      <c r="A75" s="15">
        <v>75</v>
      </c>
      <c r="B75" s="2" t="s">
        <v>13</v>
      </c>
      <c r="C75" s="2" t="s">
        <v>28</v>
      </c>
      <c r="D75" s="2">
        <v>4</v>
      </c>
      <c r="E75" s="2">
        <v>2</v>
      </c>
      <c r="F75" s="3">
        <v>44295</v>
      </c>
      <c r="G75" s="7" t="s">
        <v>123</v>
      </c>
      <c r="H75" s="2">
        <v>173</v>
      </c>
      <c r="I75" s="3">
        <v>44300</v>
      </c>
      <c r="J75" s="12" t="str">
        <f>HYPERLINK("https://oblrada-pl.gov.ua/ses/8/4_2/173.pdf", "https://oblrada-pl.gov.ua/ses/8/4_2/173.pdf")</f>
        <v>https://oblrada-pl.gov.ua/ses/8/4_2/173.pdf</v>
      </c>
      <c r="K75" s="8" t="s">
        <v>122</v>
      </c>
      <c r="L75" s="8" t="s">
        <v>122</v>
      </c>
    </row>
    <row r="76" spans="1:12" ht="105" x14ac:dyDescent="0.25">
      <c r="A76" s="15">
        <v>76</v>
      </c>
      <c r="B76" s="2" t="s">
        <v>13</v>
      </c>
      <c r="C76" s="2" t="s">
        <v>28</v>
      </c>
      <c r="D76" s="2">
        <v>4</v>
      </c>
      <c r="E76" s="2">
        <v>2</v>
      </c>
      <c r="F76" s="3">
        <v>44295</v>
      </c>
      <c r="G76" s="7" t="s">
        <v>124</v>
      </c>
      <c r="H76" s="2">
        <v>174</v>
      </c>
      <c r="I76" s="3">
        <v>44300</v>
      </c>
      <c r="J76" s="12" t="str">
        <f>HYPERLINK("https://oblrada-pl.gov.ua/ses/8/4_2/174.pdf", "https://oblrada-pl.gov.ua/ses/8/4_2/174.pdf")</f>
        <v>https://oblrada-pl.gov.ua/ses/8/4_2/174.pdf</v>
      </c>
      <c r="K76" s="8" t="s">
        <v>105</v>
      </c>
      <c r="L76" s="8" t="s">
        <v>105</v>
      </c>
    </row>
    <row r="77" spans="1:12" ht="90" x14ac:dyDescent="0.25">
      <c r="A77" s="15">
        <v>77</v>
      </c>
      <c r="B77" s="2" t="s">
        <v>13</v>
      </c>
      <c r="C77" s="2" t="s">
        <v>28</v>
      </c>
      <c r="D77" s="2">
        <v>4</v>
      </c>
      <c r="E77" s="2">
        <v>2</v>
      </c>
      <c r="F77" s="3">
        <v>44295</v>
      </c>
      <c r="G77" s="7" t="s">
        <v>125</v>
      </c>
      <c r="H77" s="2">
        <v>175</v>
      </c>
      <c r="I77" s="3">
        <v>44300</v>
      </c>
      <c r="J77" s="11" t="str">
        <f>HYPERLINK("https://oblrada-pl.gov.ua/ses/8/4_2/175.pdf", "https://oblrada-pl.gov.ua/ses/8/4_2/175.pdf")</f>
        <v>https://oblrada-pl.gov.ua/ses/8/4_2/175.pdf</v>
      </c>
      <c r="K77" s="8" t="s">
        <v>126</v>
      </c>
      <c r="L77" s="8" t="s">
        <v>126</v>
      </c>
    </row>
    <row r="78" spans="1:12" ht="315" x14ac:dyDescent="0.25">
      <c r="A78" s="15">
        <v>78</v>
      </c>
      <c r="B78" s="2" t="s">
        <v>13</v>
      </c>
      <c r="C78" s="2" t="s">
        <v>28</v>
      </c>
      <c r="D78" s="2">
        <v>4</v>
      </c>
      <c r="E78" s="2">
        <v>2</v>
      </c>
      <c r="F78" s="3">
        <v>44295</v>
      </c>
      <c r="G78" s="7" t="s">
        <v>127</v>
      </c>
      <c r="H78" s="2">
        <v>176</v>
      </c>
      <c r="I78" s="3">
        <v>44300</v>
      </c>
      <c r="J78" s="12" t="str">
        <f>HYPERLINK("https://oblrada-pl.gov.ua/ses/8/4_2/176.pdf", "https://oblrada-pl.gov.ua/ses/8/4_2/176.pdf")</f>
        <v>https://oblrada-pl.gov.ua/ses/8/4_2/176.pdf</v>
      </c>
      <c r="K78" s="8" t="s">
        <v>132</v>
      </c>
      <c r="L78" s="6" t="s">
        <v>133</v>
      </c>
    </row>
    <row r="79" spans="1:12" ht="45" x14ac:dyDescent="0.25">
      <c r="A79" s="15">
        <v>79</v>
      </c>
      <c r="B79" s="2" t="s">
        <v>13</v>
      </c>
      <c r="C79" s="2" t="s">
        <v>28</v>
      </c>
      <c r="D79" s="2">
        <v>4</v>
      </c>
      <c r="E79" s="2">
        <v>2</v>
      </c>
      <c r="F79" s="3">
        <v>44295</v>
      </c>
      <c r="G79" s="7" t="s">
        <v>128</v>
      </c>
      <c r="H79" s="2">
        <v>177</v>
      </c>
      <c r="I79" s="3">
        <v>44300</v>
      </c>
      <c r="J79" s="12" t="str">
        <f>HYPERLINK("https://oblrada-pl.gov.ua/ses/8/4_2/177.pdf", "https://oblrada-pl.gov.ua/ses/8/4_2/177.pdf")</f>
        <v>https://oblrada-pl.gov.ua/ses/8/4_2/177.pdf</v>
      </c>
      <c r="K79" s="8" t="s">
        <v>120</v>
      </c>
      <c r="L79" s="6" t="s">
        <v>120</v>
      </c>
    </row>
    <row r="80" spans="1:12" ht="90" x14ac:dyDescent="0.25">
      <c r="A80" s="15">
        <v>80</v>
      </c>
      <c r="B80" s="2" t="s">
        <v>13</v>
      </c>
      <c r="C80" s="2" t="s">
        <v>28</v>
      </c>
      <c r="D80" s="2">
        <v>4</v>
      </c>
      <c r="E80" s="2">
        <v>2</v>
      </c>
      <c r="F80" s="3">
        <v>44295</v>
      </c>
      <c r="G80" s="7" t="s">
        <v>129</v>
      </c>
      <c r="H80" s="2">
        <v>178</v>
      </c>
      <c r="I80" s="3">
        <v>44300</v>
      </c>
      <c r="J80" s="11" t="str">
        <f>HYPERLINK("https://oblrada-pl.gov.ua/ses/8/4_2/178.pdf", "https://oblrada-pl.gov.ua/ses/8/4_2/178.pdf")</f>
        <v>https://oblrada-pl.gov.ua/ses/8/4_2/178.pdf</v>
      </c>
      <c r="K80" s="8" t="s">
        <v>130</v>
      </c>
      <c r="L80" s="8" t="s">
        <v>130</v>
      </c>
    </row>
    <row r="81" spans="1:13" ht="90" x14ac:dyDescent="0.25">
      <c r="A81" s="15">
        <v>81</v>
      </c>
      <c r="B81" s="2" t="s">
        <v>13</v>
      </c>
      <c r="C81" s="2" t="s">
        <v>28</v>
      </c>
      <c r="D81" s="2">
        <v>4</v>
      </c>
      <c r="E81" s="2">
        <v>2</v>
      </c>
      <c r="F81" s="3">
        <v>44295</v>
      </c>
      <c r="G81" s="7" t="s">
        <v>131</v>
      </c>
      <c r="H81" s="2">
        <v>179</v>
      </c>
      <c r="I81" s="3">
        <v>44300</v>
      </c>
      <c r="J81" s="12" t="str">
        <f>HYPERLINK("https://oblrada-pl.gov.ua/ses/8/4_2/179.pdf", "https://oblrada-pl.gov.ua/ses/8/4_2/179.pdf")</f>
        <v>https://oblrada-pl.gov.ua/ses/8/4_2/179.pdf</v>
      </c>
      <c r="K81" s="6" t="s">
        <v>130</v>
      </c>
      <c r="L81" s="6" t="s">
        <v>130</v>
      </c>
    </row>
    <row r="82" spans="1:13" ht="60" x14ac:dyDescent="0.25">
      <c r="A82" s="15">
        <v>82</v>
      </c>
      <c r="B82" s="27" t="s">
        <v>13</v>
      </c>
      <c r="C82" s="27" t="s">
        <v>28</v>
      </c>
      <c r="D82" s="27">
        <v>5</v>
      </c>
      <c r="E82" s="27">
        <v>1</v>
      </c>
      <c r="F82" s="28">
        <v>44383</v>
      </c>
      <c r="G82" s="22" t="s">
        <v>134</v>
      </c>
      <c r="H82" s="27">
        <v>180</v>
      </c>
      <c r="I82" s="28">
        <v>44383</v>
      </c>
      <c r="J82" s="29" t="str">
        <f>HYPERLINK("https://oblrada-pl.gov.ua/ses/8/5/180.pdf", "https://oblrada-pl.gov.ua/ses/8/5/180.pdf")</f>
        <v>https://oblrada-pl.gov.ua/ses/8/5/180.pdf</v>
      </c>
      <c r="K82" s="30" t="s">
        <v>35</v>
      </c>
      <c r="L82" s="30" t="s">
        <v>33</v>
      </c>
    </row>
    <row r="83" spans="1:13" ht="38.25" x14ac:dyDescent="0.25">
      <c r="A83" s="15">
        <v>83</v>
      </c>
      <c r="B83" s="27" t="s">
        <v>13</v>
      </c>
      <c r="C83" s="27" t="s">
        <v>28</v>
      </c>
      <c r="D83" s="27">
        <v>5</v>
      </c>
      <c r="E83" s="27">
        <v>1</v>
      </c>
      <c r="F83" s="28">
        <v>44383</v>
      </c>
      <c r="G83" s="22" t="s">
        <v>135</v>
      </c>
      <c r="H83" s="27">
        <v>181</v>
      </c>
      <c r="I83" s="28">
        <v>44385</v>
      </c>
      <c r="J83" s="29" t="str">
        <f>HYPERLINK("https://oblrada-pl.gov.ua/ses/8/5/181.pdf", "https://oblrada-pl.gov.ua/ses/8/5/181.pdf")</f>
        <v>https://oblrada-pl.gov.ua/ses/8/5/181.pdf</v>
      </c>
      <c r="K83" s="30" t="s">
        <v>136</v>
      </c>
      <c r="L83" s="30" t="s">
        <v>136</v>
      </c>
    </row>
    <row r="84" spans="1:13" ht="38.25" x14ac:dyDescent="0.25">
      <c r="A84" s="15">
        <v>84</v>
      </c>
      <c r="B84" s="27" t="s">
        <v>13</v>
      </c>
      <c r="C84" s="27" t="s">
        <v>28</v>
      </c>
      <c r="D84" s="27">
        <v>5</v>
      </c>
      <c r="E84" s="27">
        <v>1</v>
      </c>
      <c r="F84" s="28">
        <v>44383</v>
      </c>
      <c r="G84" s="22" t="s">
        <v>137</v>
      </c>
      <c r="H84" s="27">
        <v>182</v>
      </c>
      <c r="I84" s="28">
        <v>44385</v>
      </c>
      <c r="J84" s="29" t="str">
        <f>HYPERLINK("https://oblrada-pl.gov.ua/ses/8/5/182.pdf", "https://oblrada-pl.gov.ua/ses/8/5/182.pdf")</f>
        <v>https://oblrada-pl.gov.ua/ses/8/5/182.pdf</v>
      </c>
      <c r="K84" s="30" t="s">
        <v>138</v>
      </c>
      <c r="L84" s="30" t="s">
        <v>138</v>
      </c>
    </row>
    <row r="85" spans="1:13" ht="45" x14ac:dyDescent="0.25">
      <c r="A85" s="15">
        <v>85</v>
      </c>
      <c r="B85" s="27" t="s">
        <v>13</v>
      </c>
      <c r="C85" s="27" t="s">
        <v>28</v>
      </c>
      <c r="D85" s="27">
        <v>5</v>
      </c>
      <c r="E85" s="27">
        <v>1</v>
      </c>
      <c r="F85" s="28">
        <v>44383</v>
      </c>
      <c r="G85" s="22" t="s">
        <v>139</v>
      </c>
      <c r="H85" s="27">
        <v>183</v>
      </c>
      <c r="I85" s="28">
        <v>44390</v>
      </c>
      <c r="J85" s="29" t="str">
        <f>HYPERLINK("https://oblrada-pl.gov.ua/ses/8/5/183.pdf", "https://oblrada-pl.gov.ua/ses/8/5/183.pdf")</f>
        <v>https://oblrada-pl.gov.ua/ses/8/5/183.pdf</v>
      </c>
      <c r="K85" s="30" t="s">
        <v>32</v>
      </c>
      <c r="L85" s="27" t="s">
        <v>33</v>
      </c>
    </row>
    <row r="86" spans="1:13" ht="60" x14ac:dyDescent="0.25">
      <c r="A86" s="15">
        <v>86</v>
      </c>
      <c r="B86" s="27" t="s">
        <v>13</v>
      </c>
      <c r="C86" s="27" t="s">
        <v>28</v>
      </c>
      <c r="D86" s="27">
        <v>5</v>
      </c>
      <c r="E86" s="27">
        <v>1</v>
      </c>
      <c r="F86" s="28">
        <v>44383</v>
      </c>
      <c r="G86" s="22" t="s">
        <v>140</v>
      </c>
      <c r="H86" s="27">
        <v>184</v>
      </c>
      <c r="I86" s="28">
        <v>44385</v>
      </c>
      <c r="J86" s="29" t="str">
        <f>HYPERLINK("https://oblrada-pl.gov.ua/ses/8/5/184.pdf", "https://oblrada-pl.gov.ua/ses/8/5/184.pdf")</f>
        <v>https://oblrada-pl.gov.ua/ses/8/5/184.pdf</v>
      </c>
      <c r="K86" s="30" t="s">
        <v>32</v>
      </c>
      <c r="L86" s="27" t="s">
        <v>33</v>
      </c>
    </row>
    <row r="87" spans="1:13" ht="105" x14ac:dyDescent="0.25">
      <c r="A87" s="15">
        <v>87</v>
      </c>
      <c r="B87" s="27" t="s">
        <v>13</v>
      </c>
      <c r="C87" s="27" t="s">
        <v>28</v>
      </c>
      <c r="D87" s="27">
        <v>5</v>
      </c>
      <c r="E87" s="27">
        <v>1</v>
      </c>
      <c r="F87" s="28">
        <v>44383</v>
      </c>
      <c r="G87" s="22" t="s">
        <v>141</v>
      </c>
      <c r="H87" s="27">
        <v>185</v>
      </c>
      <c r="I87" s="28">
        <v>44385</v>
      </c>
      <c r="J87" s="29" t="str">
        <f>HYPERLINK("https://oblrada-pl.gov.ua/ses/8/5/185.pdf", "https://oblrada-pl.gov.ua/ses/8/5/185.pdf")</f>
        <v>https://oblrada-pl.gov.ua/ses/8/5/185.pdf</v>
      </c>
      <c r="K87" s="31" t="s">
        <v>94</v>
      </c>
      <c r="L87" s="31" t="s">
        <v>38</v>
      </c>
    </row>
    <row r="88" spans="1:13" ht="75" x14ac:dyDescent="0.25">
      <c r="A88" s="15">
        <v>88</v>
      </c>
      <c r="B88" s="27" t="s">
        <v>13</v>
      </c>
      <c r="C88" s="27" t="s">
        <v>28</v>
      </c>
      <c r="D88" s="27">
        <v>5</v>
      </c>
      <c r="E88" s="27">
        <v>1</v>
      </c>
      <c r="F88" s="28">
        <v>44383</v>
      </c>
      <c r="G88" s="22" t="s">
        <v>142</v>
      </c>
      <c r="H88" s="27">
        <v>186</v>
      </c>
      <c r="I88" s="28">
        <v>44385</v>
      </c>
      <c r="J88" s="29" t="str">
        <f>HYPERLINK("https://oblrada-pl.gov.ua/ses/8/5/186.pdf", "https://oblrada-pl.gov.ua/ses/8/5/186.pdf")</f>
        <v>https://oblrada-pl.gov.ua/ses/8/5/186.pdf</v>
      </c>
      <c r="K88" s="30" t="s">
        <v>94</v>
      </c>
      <c r="L88" s="30" t="s">
        <v>38</v>
      </c>
      <c r="M88"/>
    </row>
    <row r="89" spans="1:13" ht="105" x14ac:dyDescent="0.25">
      <c r="A89" s="15">
        <v>89</v>
      </c>
      <c r="B89" s="27" t="s">
        <v>13</v>
      </c>
      <c r="C89" s="27" t="s">
        <v>28</v>
      </c>
      <c r="D89" s="27">
        <v>5</v>
      </c>
      <c r="E89" s="27">
        <v>1</v>
      </c>
      <c r="F89" s="28">
        <v>44383</v>
      </c>
      <c r="G89" s="22" t="s">
        <v>143</v>
      </c>
      <c r="H89" s="27">
        <v>187</v>
      </c>
      <c r="I89" s="28">
        <v>44385</v>
      </c>
      <c r="J89" s="29" t="str">
        <f>HYPERLINK("https://oblrada-pl.gov.ua/ses/8/5/187.pdf", "https://oblrada-pl.gov.ua/ses/8/5/187.pdf")</f>
        <v>https://oblrada-pl.gov.ua/ses/8/5/187.pdf</v>
      </c>
      <c r="K89" s="30" t="s">
        <v>94</v>
      </c>
      <c r="L89" s="30" t="s">
        <v>38</v>
      </c>
    </row>
    <row r="90" spans="1:13" ht="75" x14ac:dyDescent="0.25">
      <c r="A90" s="15">
        <v>90</v>
      </c>
      <c r="B90" s="27" t="s">
        <v>13</v>
      </c>
      <c r="C90" s="27" t="s">
        <v>28</v>
      </c>
      <c r="D90" s="27">
        <v>5</v>
      </c>
      <c r="E90" s="27">
        <v>1</v>
      </c>
      <c r="F90" s="28">
        <v>44383</v>
      </c>
      <c r="G90" s="22" t="s">
        <v>144</v>
      </c>
      <c r="H90" s="27">
        <v>188</v>
      </c>
      <c r="I90" s="28">
        <v>44385</v>
      </c>
      <c r="J90" s="32" t="str">
        <f>HYPERLINK("https://oblrada-pl.gov.ua/ses/8/5/188.pdf", "https://oblrada-pl.gov.ua/ses/8/5/188.pdf")</f>
        <v>https://oblrada-pl.gov.ua/ses/8/5/188.pdf</v>
      </c>
      <c r="K90" s="30" t="s">
        <v>94</v>
      </c>
      <c r="L90" s="30" t="s">
        <v>38</v>
      </c>
    </row>
    <row r="91" spans="1:13" ht="90" x14ac:dyDescent="0.25">
      <c r="A91" s="15">
        <v>91</v>
      </c>
      <c r="B91" s="27" t="s">
        <v>13</v>
      </c>
      <c r="C91" s="27" t="s">
        <v>28</v>
      </c>
      <c r="D91" s="27">
        <v>5</v>
      </c>
      <c r="E91" s="27">
        <v>1</v>
      </c>
      <c r="F91" s="28">
        <v>44383</v>
      </c>
      <c r="G91" s="22" t="s">
        <v>145</v>
      </c>
      <c r="H91" s="27">
        <v>189</v>
      </c>
      <c r="I91" s="28">
        <v>44385</v>
      </c>
      <c r="J91" s="32" t="str">
        <f>HYPERLINK("https://oblrada-pl.gov.ua/ses/8/5/189.pdf", "https://oblrada-pl.gov.ua/ses/8/5/189.pdf")</f>
        <v>https://oblrada-pl.gov.ua/ses/8/5/189.pdf</v>
      </c>
      <c r="K91" s="31" t="s">
        <v>146</v>
      </c>
      <c r="L91" s="30" t="s">
        <v>38</v>
      </c>
    </row>
    <row r="92" spans="1:13" ht="60" x14ac:dyDescent="0.25">
      <c r="A92" s="15">
        <v>92</v>
      </c>
      <c r="B92" s="27" t="s">
        <v>13</v>
      </c>
      <c r="C92" s="27" t="s">
        <v>28</v>
      </c>
      <c r="D92" s="27">
        <v>5</v>
      </c>
      <c r="E92" s="27">
        <v>1</v>
      </c>
      <c r="F92" s="28">
        <v>44383</v>
      </c>
      <c r="G92" s="22" t="s">
        <v>147</v>
      </c>
      <c r="H92" s="27">
        <v>190</v>
      </c>
      <c r="I92" s="28">
        <v>44385</v>
      </c>
      <c r="J92" s="32" t="str">
        <f>HYPERLINK("https://oblrada-pl.gov.ua/ses/8/5/190.pdf", "https://oblrada-pl.gov.ua/ses/8/5/190.pdf")</f>
        <v>https://oblrada-pl.gov.ua/ses/8/5/190.pdf</v>
      </c>
      <c r="K92" s="30" t="s">
        <v>146</v>
      </c>
      <c r="L92" s="30" t="s">
        <v>38</v>
      </c>
    </row>
    <row r="93" spans="1:13" ht="60" x14ac:dyDescent="0.25">
      <c r="A93" s="15">
        <v>93</v>
      </c>
      <c r="B93" s="27" t="s">
        <v>13</v>
      </c>
      <c r="C93" s="27" t="s">
        <v>28</v>
      </c>
      <c r="D93" s="27">
        <v>5</v>
      </c>
      <c r="E93" s="27">
        <v>1</v>
      </c>
      <c r="F93" s="28">
        <v>44383</v>
      </c>
      <c r="G93" s="22" t="s">
        <v>148</v>
      </c>
      <c r="H93" s="27">
        <v>191</v>
      </c>
      <c r="I93" s="28">
        <v>44385</v>
      </c>
      <c r="J93" s="29" t="str">
        <f>HYPERLINK("https://oblrada-pl.gov.ua/ses/8/5/191.pdf", "https://oblrada-pl.gov.ua/ses/8/5/191.pdf")</f>
        <v>https://oblrada-pl.gov.ua/ses/8/5/191.pdf</v>
      </c>
      <c r="K93" s="30" t="s">
        <v>146</v>
      </c>
      <c r="L93" s="30" t="s">
        <v>38</v>
      </c>
    </row>
    <row r="94" spans="1:13" ht="60" x14ac:dyDescent="0.25">
      <c r="A94" s="15">
        <v>94</v>
      </c>
      <c r="B94" s="27" t="s">
        <v>13</v>
      </c>
      <c r="C94" s="27" t="s">
        <v>28</v>
      </c>
      <c r="D94" s="27">
        <v>5</v>
      </c>
      <c r="E94" s="27">
        <v>1</v>
      </c>
      <c r="F94" s="28">
        <v>44383</v>
      </c>
      <c r="G94" s="22" t="s">
        <v>149</v>
      </c>
      <c r="H94" s="27">
        <v>192</v>
      </c>
      <c r="I94" s="28">
        <v>44385</v>
      </c>
      <c r="J94" s="29" t="str">
        <f>HYPERLINK("https://oblrada-pl.gov.ua/ses/8/5/192.pdf", "https://oblrada-pl.gov.ua/ses/8/5/192.pdf")</f>
        <v>https://oblrada-pl.gov.ua/ses/8/5/192.pdf</v>
      </c>
      <c r="K94" s="30" t="s">
        <v>150</v>
      </c>
      <c r="L94" s="30" t="s">
        <v>38</v>
      </c>
    </row>
    <row r="95" spans="1:13" ht="60" x14ac:dyDescent="0.25">
      <c r="A95" s="15">
        <v>95</v>
      </c>
      <c r="B95" s="27" t="s">
        <v>13</v>
      </c>
      <c r="C95" s="27" t="s">
        <v>28</v>
      </c>
      <c r="D95" s="27">
        <v>5</v>
      </c>
      <c r="E95" s="27">
        <v>1</v>
      </c>
      <c r="F95" s="28">
        <v>44383</v>
      </c>
      <c r="G95" s="22" t="s">
        <v>151</v>
      </c>
      <c r="H95" s="27">
        <v>193</v>
      </c>
      <c r="I95" s="28">
        <v>44385</v>
      </c>
      <c r="J95" s="29" t="str">
        <f>HYPERLINK("https://oblrada-pl.gov.ua/ses/8/5/193.pdf", "https://oblrada-pl.gov.ua/ses/8/5/193.pdf")</f>
        <v>https://oblrada-pl.gov.ua/ses/8/5/193.pdf</v>
      </c>
      <c r="K95" s="30" t="s">
        <v>150</v>
      </c>
      <c r="L95" s="30" t="s">
        <v>38</v>
      </c>
    </row>
    <row r="96" spans="1:13" ht="60" x14ac:dyDescent="0.25">
      <c r="A96" s="15">
        <v>96</v>
      </c>
      <c r="B96" s="27" t="s">
        <v>13</v>
      </c>
      <c r="C96" s="27" t="s">
        <v>28</v>
      </c>
      <c r="D96" s="27">
        <v>5</v>
      </c>
      <c r="E96" s="27">
        <v>1</v>
      </c>
      <c r="F96" s="28">
        <v>44383</v>
      </c>
      <c r="G96" s="22" t="s">
        <v>152</v>
      </c>
      <c r="H96" s="27">
        <v>194</v>
      </c>
      <c r="I96" s="28">
        <v>44385</v>
      </c>
      <c r="J96" s="29" t="str">
        <f>HYPERLINK("https://oblrada-pl.gov.ua/ses/8/5/194.pdf", "https://oblrada-pl.gov.ua/ses/8/5/194.pdf")</f>
        <v>https://oblrada-pl.gov.ua/ses/8/5/194.pdf</v>
      </c>
      <c r="K96" s="30" t="s">
        <v>150</v>
      </c>
      <c r="L96" s="30" t="s">
        <v>38</v>
      </c>
    </row>
    <row r="97" spans="1:12" ht="75" x14ac:dyDescent="0.25">
      <c r="A97" s="15">
        <v>97</v>
      </c>
      <c r="B97" s="27" t="s">
        <v>13</v>
      </c>
      <c r="C97" s="27" t="s">
        <v>28</v>
      </c>
      <c r="D97" s="27">
        <v>5</v>
      </c>
      <c r="E97" s="27">
        <v>1</v>
      </c>
      <c r="F97" s="28">
        <v>44383</v>
      </c>
      <c r="G97" s="22" t="s">
        <v>153</v>
      </c>
      <c r="H97" s="27">
        <v>195</v>
      </c>
      <c r="I97" s="28">
        <v>44390</v>
      </c>
      <c r="J97" s="29" t="str">
        <f>HYPERLINK("https://oblrada-pl.gov.ua/ses/8/5/195.pdf", "https://oblrada-pl.gov.ua/ses/8/5/195.pdf")</f>
        <v>https://oblrada-pl.gov.ua/ses/8/5/195.pdf</v>
      </c>
      <c r="K97" s="30" t="s">
        <v>76</v>
      </c>
      <c r="L97" s="30" t="s">
        <v>38</v>
      </c>
    </row>
    <row r="98" spans="1:12" ht="75" x14ac:dyDescent="0.25">
      <c r="A98" s="15">
        <v>98</v>
      </c>
      <c r="B98" s="27" t="s">
        <v>13</v>
      </c>
      <c r="C98" s="27" t="s">
        <v>28</v>
      </c>
      <c r="D98" s="27">
        <v>5</v>
      </c>
      <c r="E98" s="27">
        <v>1</v>
      </c>
      <c r="F98" s="28">
        <v>44383</v>
      </c>
      <c r="G98" s="22" t="s">
        <v>154</v>
      </c>
      <c r="H98" s="27">
        <v>196</v>
      </c>
      <c r="I98" s="28">
        <v>44385</v>
      </c>
      <c r="J98" s="29" t="str">
        <f>HYPERLINK("https://oblrada-pl.gov.ua/ses/8/5/196.pdf", "https://oblrada-pl.gov.ua/ses/8/5/196.pdf")</f>
        <v>https://oblrada-pl.gov.ua/ses/8/5/196.pdf</v>
      </c>
      <c r="K98" s="30" t="s">
        <v>94</v>
      </c>
      <c r="L98" s="30" t="s">
        <v>38</v>
      </c>
    </row>
    <row r="99" spans="1:12" ht="75" x14ac:dyDescent="0.25">
      <c r="A99" s="15">
        <v>99</v>
      </c>
      <c r="B99" s="27" t="s">
        <v>13</v>
      </c>
      <c r="C99" s="27" t="s">
        <v>28</v>
      </c>
      <c r="D99" s="27">
        <v>5</v>
      </c>
      <c r="E99" s="27">
        <v>1</v>
      </c>
      <c r="F99" s="28">
        <v>44383</v>
      </c>
      <c r="G99" s="22" t="s">
        <v>155</v>
      </c>
      <c r="H99" s="27">
        <v>197</v>
      </c>
      <c r="I99" s="28">
        <v>44385</v>
      </c>
      <c r="J99" s="29" t="str">
        <f>HYPERLINK("https://oblrada-pl.gov.ua/ses/8/5/197.pdf", "https://oblrada-pl.gov.ua/ses/8/5/197.pdf")</f>
        <v>https://oblrada-pl.gov.ua/ses/8/5/197.pdf</v>
      </c>
      <c r="K99" s="30" t="s">
        <v>94</v>
      </c>
      <c r="L99" s="30" t="s">
        <v>38</v>
      </c>
    </row>
    <row r="100" spans="1:12" ht="105" x14ac:dyDescent="0.25">
      <c r="A100" s="15">
        <v>100</v>
      </c>
      <c r="B100" s="27" t="s">
        <v>13</v>
      </c>
      <c r="C100" s="27" t="s">
        <v>28</v>
      </c>
      <c r="D100" s="27">
        <v>5</v>
      </c>
      <c r="E100" s="27">
        <v>1</v>
      </c>
      <c r="F100" s="28">
        <v>44383</v>
      </c>
      <c r="G100" s="22" t="s">
        <v>156</v>
      </c>
      <c r="H100" s="27">
        <v>198</v>
      </c>
      <c r="I100" s="28">
        <v>44386</v>
      </c>
      <c r="J100" s="29" t="str">
        <f>HYPERLINK("https://oblrada-pl.gov.ua/ses/8/5/198.pdf", "https://oblrada-pl.gov.ua/ses/8/5/198.pdf")</f>
        <v>https://oblrada-pl.gov.ua/ses/8/5/198.pdf</v>
      </c>
      <c r="K100" s="30" t="s">
        <v>48</v>
      </c>
      <c r="L100" s="30" t="s">
        <v>157</v>
      </c>
    </row>
    <row r="101" spans="1:12" ht="105" x14ac:dyDescent="0.25">
      <c r="A101" s="15">
        <v>101</v>
      </c>
      <c r="B101" s="27" t="s">
        <v>13</v>
      </c>
      <c r="C101" s="27" t="s">
        <v>28</v>
      </c>
      <c r="D101" s="27">
        <v>5</v>
      </c>
      <c r="E101" s="27">
        <v>1</v>
      </c>
      <c r="F101" s="28">
        <v>44383</v>
      </c>
      <c r="G101" s="22" t="s">
        <v>158</v>
      </c>
      <c r="H101" s="27">
        <v>199</v>
      </c>
      <c r="I101" s="28">
        <v>44386</v>
      </c>
      <c r="J101" s="29" t="str">
        <f>HYPERLINK("https://oblrada-pl.gov.ua/ses/8/5/199.pdf", "https://oblrada-pl.gov.ua/ses/8/5/199.pdf")</f>
        <v>https://oblrada-pl.gov.ua/ses/8/5/199.pdf</v>
      </c>
      <c r="K101" s="30" t="s">
        <v>48</v>
      </c>
      <c r="L101" s="30" t="s">
        <v>157</v>
      </c>
    </row>
    <row r="102" spans="1:12" ht="60" x14ac:dyDescent="0.25">
      <c r="A102" s="15">
        <v>102</v>
      </c>
      <c r="B102" s="27" t="s">
        <v>13</v>
      </c>
      <c r="C102" s="27" t="s">
        <v>28</v>
      </c>
      <c r="D102" s="27">
        <v>5</v>
      </c>
      <c r="E102" s="27">
        <v>1</v>
      </c>
      <c r="F102" s="28">
        <v>44383</v>
      </c>
      <c r="G102" s="22" t="s">
        <v>159</v>
      </c>
      <c r="H102" s="27">
        <v>200</v>
      </c>
      <c r="I102" s="28">
        <v>44386</v>
      </c>
      <c r="J102" s="29" t="str">
        <f>HYPERLINK("http://oblrada-pl.gov.ua/ses/8/5/200.pdf", "http://oblrada-pl.gov.ua/ses/8/5/200.pdf")</f>
        <v>http://oblrada-pl.gov.ua/ses/8/5/200.pdf</v>
      </c>
      <c r="K102" s="30" t="s">
        <v>160</v>
      </c>
      <c r="L102" s="30" t="s">
        <v>38</v>
      </c>
    </row>
    <row r="103" spans="1:12" ht="90" x14ac:dyDescent="0.25">
      <c r="A103" s="15">
        <v>103</v>
      </c>
      <c r="B103" s="27" t="s">
        <v>13</v>
      </c>
      <c r="C103" s="27" t="s">
        <v>28</v>
      </c>
      <c r="D103" s="27">
        <v>5</v>
      </c>
      <c r="E103" s="27">
        <v>1</v>
      </c>
      <c r="F103" s="28">
        <v>44383</v>
      </c>
      <c r="G103" s="22" t="s">
        <v>161</v>
      </c>
      <c r="H103" s="27">
        <v>201</v>
      </c>
      <c r="I103" s="28">
        <v>44386</v>
      </c>
      <c r="J103" s="29" t="str">
        <f>HYPERLINK("http://oblrada-pl.gov.ua/ses/8/5/201.pdf", "http://oblrada-pl.gov.ua/ses/8/5/201.pdf")</f>
        <v>http://oblrada-pl.gov.ua/ses/8/5/201.pdf</v>
      </c>
      <c r="K103" s="30" t="s">
        <v>160</v>
      </c>
      <c r="L103" s="30" t="s">
        <v>38</v>
      </c>
    </row>
    <row r="104" spans="1:12" ht="45" x14ac:dyDescent="0.25">
      <c r="A104" s="15">
        <v>104</v>
      </c>
      <c r="B104" s="27" t="s">
        <v>13</v>
      </c>
      <c r="C104" s="27" t="s">
        <v>28</v>
      </c>
      <c r="D104" s="27">
        <v>5</v>
      </c>
      <c r="E104" s="27">
        <v>1</v>
      </c>
      <c r="F104" s="28">
        <v>44383</v>
      </c>
      <c r="G104" s="22" t="s">
        <v>162</v>
      </c>
      <c r="H104" s="27">
        <v>202</v>
      </c>
      <c r="I104" s="28">
        <v>44385</v>
      </c>
      <c r="J104" s="29" t="str">
        <f>HYPERLINK("https://oblrada-pl.gov.ua/ses/8/5/202.pdf", "https://oblrada-pl.gov.ua/ses/8/5/202.pdf")</f>
        <v>https://oblrada-pl.gov.ua/ses/8/5/202.pdf</v>
      </c>
      <c r="K104" s="30" t="s">
        <v>69</v>
      </c>
      <c r="L104" s="30" t="s">
        <v>38</v>
      </c>
    </row>
    <row r="105" spans="1:12" ht="45" x14ac:dyDescent="0.25">
      <c r="A105" s="15">
        <v>105</v>
      </c>
      <c r="B105" s="27" t="s">
        <v>13</v>
      </c>
      <c r="C105" s="27" t="s">
        <v>28</v>
      </c>
      <c r="D105" s="27">
        <v>5</v>
      </c>
      <c r="E105" s="27">
        <v>1</v>
      </c>
      <c r="F105" s="28">
        <v>44383</v>
      </c>
      <c r="G105" s="22" t="s">
        <v>163</v>
      </c>
      <c r="H105" s="27">
        <v>203</v>
      </c>
      <c r="I105" s="28">
        <v>44385</v>
      </c>
      <c r="J105" s="29" t="str">
        <f>HYPERLINK("https://oblrada-pl.gov.ua/ses/8/5/203.pdf", "https://oblrada-pl.gov.ua/ses/8/5/203.pdf")</f>
        <v>https://oblrada-pl.gov.ua/ses/8/5/203.pdf</v>
      </c>
      <c r="K105" s="30" t="s">
        <v>69</v>
      </c>
      <c r="L105" s="30" t="s">
        <v>38</v>
      </c>
    </row>
    <row r="106" spans="1:12" ht="45" x14ac:dyDescent="0.25">
      <c r="A106" s="15">
        <v>106</v>
      </c>
      <c r="B106" s="27" t="s">
        <v>13</v>
      </c>
      <c r="C106" s="27" t="s">
        <v>28</v>
      </c>
      <c r="D106" s="27">
        <v>5</v>
      </c>
      <c r="E106" s="27">
        <v>1</v>
      </c>
      <c r="F106" s="28">
        <v>44383</v>
      </c>
      <c r="G106" s="22" t="s">
        <v>164</v>
      </c>
      <c r="H106" s="27">
        <v>204</v>
      </c>
      <c r="I106" s="28">
        <v>44385</v>
      </c>
      <c r="J106" s="33" t="str">
        <f>HYPERLINK("https://oblrada-pl.gov.ua/ses/8/5/204.pdf", "https://oblrada-pl.gov.ua/ses/8/5/204.pdf")</f>
        <v>https://oblrada-pl.gov.ua/ses/8/5/204.pdf</v>
      </c>
      <c r="K106" s="30" t="s">
        <v>69</v>
      </c>
      <c r="L106" s="30" t="s">
        <v>38</v>
      </c>
    </row>
    <row r="107" spans="1:12" ht="45" x14ac:dyDescent="0.25">
      <c r="A107" s="15">
        <v>107</v>
      </c>
      <c r="B107" s="27" t="s">
        <v>13</v>
      </c>
      <c r="C107" s="27" t="s">
        <v>28</v>
      </c>
      <c r="D107" s="27">
        <v>5</v>
      </c>
      <c r="E107" s="27">
        <v>1</v>
      </c>
      <c r="F107" s="28">
        <v>44383</v>
      </c>
      <c r="G107" s="22" t="s">
        <v>165</v>
      </c>
      <c r="H107" s="27">
        <v>205</v>
      </c>
      <c r="I107" s="28">
        <v>44385</v>
      </c>
      <c r="J107" s="29" t="str">
        <f>HYPERLINK("https://oblrada-pl.gov.ua/ses/8/5/205.pdf", "https://oblrada-pl.gov.ua/ses/8/5/205.pdf")</f>
        <v>https://oblrada-pl.gov.ua/ses/8/5/205.pdf</v>
      </c>
      <c r="K107" s="30" t="s">
        <v>166</v>
      </c>
      <c r="L107" s="30" t="s">
        <v>38</v>
      </c>
    </row>
    <row r="108" spans="1:12" ht="45" x14ac:dyDescent="0.25">
      <c r="A108" s="15">
        <v>108</v>
      </c>
      <c r="B108" s="27" t="s">
        <v>13</v>
      </c>
      <c r="C108" s="27" t="s">
        <v>28</v>
      </c>
      <c r="D108" s="27">
        <v>5</v>
      </c>
      <c r="E108" s="27">
        <v>1</v>
      </c>
      <c r="F108" s="28">
        <v>44383</v>
      </c>
      <c r="G108" s="22" t="s">
        <v>167</v>
      </c>
      <c r="H108" s="30">
        <v>206</v>
      </c>
      <c r="I108" s="28">
        <v>44385</v>
      </c>
      <c r="J108" s="29" t="str">
        <f>HYPERLINK("https://oblrada-pl.gov.ua/ses/8/5/206.pdf", "https://oblrada-pl.gov.ua/ses/8/5/206.pdf")</f>
        <v>https://oblrada-pl.gov.ua/ses/8/5/206.pdf</v>
      </c>
      <c r="K108" s="30" t="s">
        <v>35</v>
      </c>
      <c r="L108" s="30" t="s">
        <v>33</v>
      </c>
    </row>
    <row r="109" spans="1:12" ht="45" x14ac:dyDescent="0.25">
      <c r="A109" s="15">
        <v>109</v>
      </c>
      <c r="B109" s="27" t="s">
        <v>13</v>
      </c>
      <c r="C109" s="27" t="s">
        <v>28</v>
      </c>
      <c r="D109" s="27">
        <v>5</v>
      </c>
      <c r="E109" s="27">
        <v>1</v>
      </c>
      <c r="F109" s="28">
        <v>44383</v>
      </c>
      <c r="G109" s="22" t="s">
        <v>168</v>
      </c>
      <c r="H109" s="27">
        <v>207</v>
      </c>
      <c r="I109" s="28">
        <v>44385</v>
      </c>
      <c r="J109" s="29" t="str">
        <f>HYPERLINK("https://oblrada-pl.gov.ua/ses/8/5/207.pdf", "https://oblrada-pl.gov.ua/ses/8/5/207.pdf")</f>
        <v>https://oblrada-pl.gov.ua/ses/8/5/207.pdf</v>
      </c>
      <c r="K109" s="30" t="s">
        <v>35</v>
      </c>
      <c r="L109" s="30" t="s">
        <v>33</v>
      </c>
    </row>
    <row r="110" spans="1:12" ht="45" x14ac:dyDescent="0.25">
      <c r="A110" s="15">
        <v>110</v>
      </c>
      <c r="B110" s="27" t="s">
        <v>13</v>
      </c>
      <c r="C110" s="27" t="s">
        <v>28</v>
      </c>
      <c r="D110" s="27">
        <v>5</v>
      </c>
      <c r="E110" s="27">
        <v>1</v>
      </c>
      <c r="F110" s="28">
        <v>44383</v>
      </c>
      <c r="G110" s="22" t="s">
        <v>169</v>
      </c>
      <c r="H110" s="27">
        <v>208</v>
      </c>
      <c r="I110" s="28">
        <v>44385</v>
      </c>
      <c r="J110" s="29" t="str">
        <f>HYPERLINK("https://oblrada-pl.gov.ua/ses/8/5/208.pdf", "https://oblrada-pl.gov.ua/ses/8/5/208.pdf")</f>
        <v>https://oblrada-pl.gov.ua/ses/8/5/208.pdf</v>
      </c>
      <c r="K110" s="30" t="s">
        <v>35</v>
      </c>
      <c r="L110" s="30" t="s">
        <v>33</v>
      </c>
    </row>
    <row r="111" spans="1:12" ht="60" x14ac:dyDescent="0.25">
      <c r="A111" s="15">
        <v>111</v>
      </c>
      <c r="B111" s="27" t="s">
        <v>13</v>
      </c>
      <c r="C111" s="27" t="s">
        <v>28</v>
      </c>
      <c r="D111" s="27">
        <v>5</v>
      </c>
      <c r="E111" s="27">
        <v>1</v>
      </c>
      <c r="F111" s="28">
        <v>44383</v>
      </c>
      <c r="G111" s="22" t="s">
        <v>79</v>
      </c>
      <c r="H111" s="27">
        <v>209</v>
      </c>
      <c r="I111" s="28">
        <v>44385</v>
      </c>
      <c r="J111" s="29" t="str">
        <f>HYPERLINK("https://oblrada-pl.gov.ua/ses/8/5/209.pdf", "https://oblrada-pl.gov.ua/ses/8/5/209.pdf")</f>
        <v>https://oblrada-pl.gov.ua/ses/8/5/209.pdf</v>
      </c>
      <c r="K111" s="30" t="s">
        <v>60</v>
      </c>
      <c r="L111" s="30" t="s">
        <v>38</v>
      </c>
    </row>
    <row r="112" spans="1:12" ht="75" x14ac:dyDescent="0.25">
      <c r="A112" s="15">
        <v>112</v>
      </c>
      <c r="B112" s="27" t="s">
        <v>13</v>
      </c>
      <c r="C112" s="27" t="s">
        <v>28</v>
      </c>
      <c r="D112" s="27">
        <v>5</v>
      </c>
      <c r="E112" s="27">
        <v>1</v>
      </c>
      <c r="F112" s="28">
        <v>44383</v>
      </c>
      <c r="G112" s="22" t="s">
        <v>170</v>
      </c>
      <c r="H112" s="27">
        <v>210</v>
      </c>
      <c r="I112" s="28">
        <v>44385</v>
      </c>
      <c r="J112" s="29" t="str">
        <f>HYPERLINK("https://oblrada-pl.gov.ua/ses/8/5/210.pdf", "https://oblrada-pl.gov.ua/ses/8/5/210.pdf")</f>
        <v>https://oblrada-pl.gov.ua/ses/8/5/210.pdf</v>
      </c>
      <c r="K112" s="30" t="s">
        <v>171</v>
      </c>
      <c r="L112" s="30" t="s">
        <v>38</v>
      </c>
    </row>
    <row r="113" spans="1:12" ht="120" x14ac:dyDescent="0.25">
      <c r="A113" s="15">
        <v>113</v>
      </c>
      <c r="B113" s="27" t="s">
        <v>13</v>
      </c>
      <c r="C113" s="27" t="s">
        <v>28</v>
      </c>
      <c r="D113" s="27">
        <v>5</v>
      </c>
      <c r="E113" s="27">
        <v>1</v>
      </c>
      <c r="F113" s="28">
        <v>44383</v>
      </c>
      <c r="G113" s="22" t="s">
        <v>172</v>
      </c>
      <c r="H113" s="27">
        <v>211</v>
      </c>
      <c r="I113" s="28">
        <v>44386</v>
      </c>
      <c r="J113" s="29" t="str">
        <f>HYPERLINK("http://oblrada-pl.gov.ua/ses/8/5/211.pdf", "http://oblrada-pl.gov.ua/ses/8/5/211.pdf")</f>
        <v>http://oblrada-pl.gov.ua/ses/8/5/211.pdf</v>
      </c>
      <c r="K113" s="30" t="s">
        <v>40</v>
      </c>
      <c r="L113" s="30" t="s">
        <v>38</v>
      </c>
    </row>
    <row r="114" spans="1:12" ht="135" x14ac:dyDescent="0.25">
      <c r="A114" s="15">
        <v>114</v>
      </c>
      <c r="B114" s="27" t="s">
        <v>13</v>
      </c>
      <c r="C114" s="27" t="s">
        <v>28</v>
      </c>
      <c r="D114" s="27">
        <v>5</v>
      </c>
      <c r="E114" s="27">
        <v>1</v>
      </c>
      <c r="F114" s="28">
        <v>44383</v>
      </c>
      <c r="G114" s="22" t="s">
        <v>173</v>
      </c>
      <c r="H114" s="27">
        <v>212</v>
      </c>
      <c r="I114" s="28">
        <v>44386</v>
      </c>
      <c r="J114" s="29" t="str">
        <f>HYPERLINK("http://oblrada-pl.gov.ua/ses/8/5/212.pdf", "http://oblrada-pl.gov.ua/ses/8/5/212.pdf")</f>
        <v>http://oblrada-pl.gov.ua/ses/8/5/212.pdf</v>
      </c>
      <c r="K114" s="30" t="s">
        <v>40</v>
      </c>
      <c r="L114" s="30" t="s">
        <v>38</v>
      </c>
    </row>
    <row r="115" spans="1:12" ht="90" x14ac:dyDescent="0.25">
      <c r="A115" s="15">
        <v>115</v>
      </c>
      <c r="B115" s="27" t="s">
        <v>13</v>
      </c>
      <c r="C115" s="27" t="s">
        <v>28</v>
      </c>
      <c r="D115" s="27">
        <v>5</v>
      </c>
      <c r="E115" s="27">
        <v>1</v>
      </c>
      <c r="F115" s="28">
        <v>44383</v>
      </c>
      <c r="G115" s="22" t="s">
        <v>174</v>
      </c>
      <c r="H115" s="27">
        <v>214</v>
      </c>
      <c r="I115" s="28">
        <v>44386</v>
      </c>
      <c r="J115" s="29" t="str">
        <f>HYPERLINK("http://oblrada-pl.gov.ua/ses/8/5/214.pdf", "http://oblrada-pl.gov.ua/ses/8/5/214.pdf")</f>
        <v>http://oblrada-pl.gov.ua/ses/8/5/214.pdf</v>
      </c>
      <c r="K115" s="30" t="s">
        <v>122</v>
      </c>
      <c r="L115" s="30" t="s">
        <v>122</v>
      </c>
    </row>
    <row r="116" spans="1:12" ht="90" x14ac:dyDescent="0.25">
      <c r="A116" s="15">
        <v>116</v>
      </c>
      <c r="B116" s="27" t="s">
        <v>13</v>
      </c>
      <c r="C116" s="27" t="s">
        <v>28</v>
      </c>
      <c r="D116" s="27">
        <v>5</v>
      </c>
      <c r="E116" s="27">
        <v>1</v>
      </c>
      <c r="F116" s="28">
        <v>44383</v>
      </c>
      <c r="G116" s="22" t="s">
        <v>175</v>
      </c>
      <c r="H116" s="27">
        <v>213</v>
      </c>
      <c r="I116" s="28">
        <v>44386</v>
      </c>
      <c r="J116" s="29" t="str">
        <f>HYPERLINK("http://oblrada-pl.gov.ua/ses/8/5/213.pdf", "http://oblrada-pl.gov.ua/ses/8/5/213.pdf")</f>
        <v>http://oblrada-pl.gov.ua/ses/8/5/213.pdf</v>
      </c>
      <c r="K116" s="30" t="s">
        <v>122</v>
      </c>
      <c r="L116" s="30" t="s">
        <v>122</v>
      </c>
    </row>
    <row r="117" spans="1:12" ht="60" x14ac:dyDescent="0.25">
      <c r="A117" s="15">
        <v>117</v>
      </c>
      <c r="B117" s="27" t="s">
        <v>13</v>
      </c>
      <c r="C117" s="27" t="s">
        <v>28</v>
      </c>
      <c r="D117" s="27">
        <v>5</v>
      </c>
      <c r="E117" s="27">
        <v>1</v>
      </c>
      <c r="F117" s="28">
        <v>44383</v>
      </c>
      <c r="G117" s="22" t="s">
        <v>176</v>
      </c>
      <c r="H117" s="27">
        <v>215</v>
      </c>
      <c r="I117" s="28">
        <v>44385</v>
      </c>
      <c r="J117" s="29" t="str">
        <f>HYPERLINK("https://oblrada-pl.gov.ua/ses/8/5/215.pdf", "https://oblrada-pl.gov.ua/ses/8/5/215.pdf")</f>
        <v>https://oblrada-pl.gov.ua/ses/8/5/215.pdf</v>
      </c>
      <c r="K117" s="30" t="s">
        <v>177</v>
      </c>
      <c r="L117" s="30" t="s">
        <v>178</v>
      </c>
    </row>
    <row r="118" spans="1:12" ht="255" x14ac:dyDescent="0.25">
      <c r="A118" s="15">
        <v>118</v>
      </c>
      <c r="B118" s="27" t="s">
        <v>13</v>
      </c>
      <c r="C118" s="27" t="s">
        <v>28</v>
      </c>
      <c r="D118" s="27">
        <v>5</v>
      </c>
      <c r="E118" s="27">
        <v>1</v>
      </c>
      <c r="F118" s="28">
        <v>44383</v>
      </c>
      <c r="G118" s="22" t="s">
        <v>179</v>
      </c>
      <c r="H118" s="27">
        <v>216</v>
      </c>
      <c r="I118" s="28">
        <v>44385</v>
      </c>
      <c r="J118" s="29" t="str">
        <f>HYPERLINK("https://oblrada-pl.gov.ua/ses/8/5/216.pdf", "https://oblrada-pl.gov.ua/ses/8/5/216.pdf")</f>
        <v>https://oblrada-pl.gov.ua/ses/8/5/216.pdf</v>
      </c>
      <c r="K118" s="30" t="s">
        <v>146</v>
      </c>
      <c r="L118" s="30" t="s">
        <v>38</v>
      </c>
    </row>
    <row r="119" spans="1:12" ht="120" x14ac:dyDescent="0.25">
      <c r="A119" s="15">
        <v>119</v>
      </c>
      <c r="B119" s="27" t="s">
        <v>13</v>
      </c>
      <c r="C119" s="27" t="s">
        <v>28</v>
      </c>
      <c r="D119" s="27">
        <v>5</v>
      </c>
      <c r="E119" s="27">
        <v>1</v>
      </c>
      <c r="F119" s="28">
        <v>44383</v>
      </c>
      <c r="G119" s="22" t="s">
        <v>180</v>
      </c>
      <c r="H119" s="27">
        <v>217</v>
      </c>
      <c r="I119" s="28">
        <v>44385</v>
      </c>
      <c r="J119" s="29" t="str">
        <f>HYPERLINK("https://oblrada-pl.gov.ua/ses/8/5/217.pdf", "https://oblrada-pl.gov.ua/ses/8/5/217.pdf")</f>
        <v>https://oblrada-pl.gov.ua/ses/8/5/217.pdf</v>
      </c>
      <c r="K119" s="30" t="s">
        <v>146</v>
      </c>
      <c r="L119" s="30" t="s">
        <v>38</v>
      </c>
    </row>
    <row r="120" spans="1:12" ht="180" x14ac:dyDescent="0.25">
      <c r="A120" s="15">
        <v>120</v>
      </c>
      <c r="B120" s="27" t="s">
        <v>13</v>
      </c>
      <c r="C120" s="27" t="s">
        <v>28</v>
      </c>
      <c r="D120" s="27">
        <v>5</v>
      </c>
      <c r="E120" s="27">
        <v>1</v>
      </c>
      <c r="F120" s="28">
        <v>44383</v>
      </c>
      <c r="G120" s="22" t="s">
        <v>181</v>
      </c>
      <c r="H120" s="27">
        <v>218</v>
      </c>
      <c r="I120" s="28">
        <v>44385</v>
      </c>
      <c r="J120" s="29" t="str">
        <f>HYPERLINK("https://oblrada-pl.gov.ua/ses/8/5/218.pdf", "https://oblrada-pl.gov.ua/ses/8/5/218.pdf")</f>
        <v>https://oblrada-pl.gov.ua/ses/8/5/218.pdf</v>
      </c>
      <c r="K120" s="30" t="s">
        <v>32</v>
      </c>
      <c r="L120" s="30" t="s">
        <v>33</v>
      </c>
    </row>
    <row r="121" spans="1:12" ht="90" x14ac:dyDescent="0.25">
      <c r="A121" s="15">
        <v>121</v>
      </c>
      <c r="B121" s="27" t="s">
        <v>13</v>
      </c>
      <c r="C121" s="27" t="s">
        <v>28</v>
      </c>
      <c r="D121" s="27">
        <v>5</v>
      </c>
      <c r="E121" s="27">
        <v>1</v>
      </c>
      <c r="F121" s="28">
        <v>44383</v>
      </c>
      <c r="G121" s="22" t="s">
        <v>182</v>
      </c>
      <c r="H121" s="27">
        <v>219</v>
      </c>
      <c r="I121" s="28">
        <v>44385</v>
      </c>
      <c r="J121" s="29" t="str">
        <f>HYPERLINK("https://oblrada-pl.gov.ua/ses/8/5/219.pdf", "https://oblrada-pl.gov.ua/ses/8/5/219.pdf")</f>
        <v>https://oblrada-pl.gov.ua/ses/8/5/219.pdf</v>
      </c>
      <c r="K121" s="30" t="s">
        <v>32</v>
      </c>
      <c r="L121" s="30" t="s">
        <v>33</v>
      </c>
    </row>
    <row r="122" spans="1:12" ht="90" x14ac:dyDescent="0.25">
      <c r="A122" s="15">
        <v>122</v>
      </c>
      <c r="B122" s="27" t="s">
        <v>13</v>
      </c>
      <c r="C122" s="27" t="s">
        <v>28</v>
      </c>
      <c r="D122" s="27">
        <v>5</v>
      </c>
      <c r="E122" s="27">
        <v>1</v>
      </c>
      <c r="F122" s="28">
        <v>44383</v>
      </c>
      <c r="G122" s="22" t="s">
        <v>183</v>
      </c>
      <c r="H122" s="27">
        <v>220</v>
      </c>
      <c r="I122" s="28">
        <v>44385</v>
      </c>
      <c r="J122" s="29" t="str">
        <f>HYPERLINK("https://oblrada-pl.gov.ua/ses/8/5/220.pdf", "https://oblrada-pl.gov.ua/ses/8/5/220.pdf")</f>
        <v>https://oblrada-pl.gov.ua/ses/8/5/220.pdf</v>
      </c>
      <c r="K122" s="30" t="s">
        <v>32</v>
      </c>
      <c r="L122" s="30" t="s">
        <v>33</v>
      </c>
    </row>
    <row r="123" spans="1:12" ht="60" x14ac:dyDescent="0.25">
      <c r="A123" s="15">
        <v>123</v>
      </c>
      <c r="B123" s="27" t="s">
        <v>13</v>
      </c>
      <c r="C123" s="27" t="s">
        <v>28</v>
      </c>
      <c r="D123" s="27">
        <v>5</v>
      </c>
      <c r="E123" s="27">
        <v>1</v>
      </c>
      <c r="F123" s="28">
        <v>44383</v>
      </c>
      <c r="G123" s="22" t="s">
        <v>184</v>
      </c>
      <c r="H123" s="27">
        <v>221</v>
      </c>
      <c r="I123" s="28">
        <v>44385</v>
      </c>
      <c r="J123" s="29" t="str">
        <f>HYPERLINK("https://oblrada-pl.gov.ua/ses/8/5/221.pdf", "https://oblrada-pl.gov.ua/ses/8/5/221.pdf")</f>
        <v>https://oblrada-pl.gov.ua/ses/8/5/221.pdf</v>
      </c>
      <c r="K123" s="30" t="s">
        <v>32</v>
      </c>
      <c r="L123" s="30" t="s">
        <v>33</v>
      </c>
    </row>
    <row r="124" spans="1:12" ht="90" x14ac:dyDescent="0.25">
      <c r="A124" s="15">
        <v>124</v>
      </c>
      <c r="B124" s="27" t="s">
        <v>13</v>
      </c>
      <c r="C124" s="27" t="s">
        <v>28</v>
      </c>
      <c r="D124" s="27">
        <v>5</v>
      </c>
      <c r="E124" s="27">
        <v>1</v>
      </c>
      <c r="F124" s="28">
        <v>44383</v>
      </c>
      <c r="G124" s="22" t="s">
        <v>185</v>
      </c>
      <c r="H124" s="27">
        <v>222</v>
      </c>
      <c r="I124" s="28">
        <v>44385</v>
      </c>
      <c r="J124" s="29" t="str">
        <f>HYPERLINK("https://oblrada-pl.gov.ua/ses/8/5/222.pdf", "https://oblrada-pl.gov.ua/ses/8/5/222.pdf")</f>
        <v>https://oblrada-pl.gov.ua/ses/8/5/222.pdf</v>
      </c>
      <c r="K124" s="30" t="s">
        <v>76</v>
      </c>
      <c r="L124" s="30" t="s">
        <v>38</v>
      </c>
    </row>
    <row r="125" spans="1:12" ht="75" x14ac:dyDescent="0.25">
      <c r="A125" s="15">
        <v>125</v>
      </c>
      <c r="B125" s="27" t="s">
        <v>13</v>
      </c>
      <c r="C125" s="27" t="s">
        <v>28</v>
      </c>
      <c r="D125" s="27">
        <v>5</v>
      </c>
      <c r="E125" s="27">
        <v>1</v>
      </c>
      <c r="F125" s="28">
        <v>44383</v>
      </c>
      <c r="G125" s="22" t="s">
        <v>186</v>
      </c>
      <c r="H125" s="27">
        <v>223</v>
      </c>
      <c r="I125" s="28">
        <v>44385</v>
      </c>
      <c r="J125" s="29" t="str">
        <f>HYPERLINK("https://oblrada-pl.gov.ua/ses/8/5/223.pdf", "https://oblrada-pl.gov.ua/ses/8/5/223.pdf")</f>
        <v>https://oblrada-pl.gov.ua/ses/8/5/223.pdf</v>
      </c>
      <c r="K125" s="30" t="s">
        <v>146</v>
      </c>
      <c r="L125" s="30" t="s">
        <v>38</v>
      </c>
    </row>
    <row r="126" spans="1:12" ht="60" x14ac:dyDescent="0.25">
      <c r="A126" s="15">
        <v>126</v>
      </c>
      <c r="B126" s="27" t="s">
        <v>13</v>
      </c>
      <c r="C126" s="27" t="s">
        <v>28</v>
      </c>
      <c r="D126" s="27">
        <v>5</v>
      </c>
      <c r="E126" s="27">
        <v>1</v>
      </c>
      <c r="F126" s="28">
        <v>44383</v>
      </c>
      <c r="G126" s="22" t="s">
        <v>187</v>
      </c>
      <c r="H126" s="27">
        <v>224</v>
      </c>
      <c r="I126" s="28">
        <v>44385</v>
      </c>
      <c r="J126" s="29" t="str">
        <f>HYPERLINK("https://oblrada-pl.gov.ua/ses/8/5/224.pdf", "https://oblrada-pl.gov.ua/ses/8/5/224.pdf")</f>
        <v>https://oblrada-pl.gov.ua/ses/8/5/224.pdf</v>
      </c>
      <c r="K126" s="30" t="s">
        <v>32</v>
      </c>
      <c r="L126" s="30" t="s">
        <v>33</v>
      </c>
    </row>
    <row r="127" spans="1:12" ht="45" x14ac:dyDescent="0.25">
      <c r="A127" s="15">
        <v>127</v>
      </c>
      <c r="B127" s="27" t="s">
        <v>13</v>
      </c>
      <c r="C127" s="27" t="s">
        <v>28</v>
      </c>
      <c r="D127" s="27">
        <v>5</v>
      </c>
      <c r="E127" s="27">
        <v>1</v>
      </c>
      <c r="F127" s="28">
        <v>44383</v>
      </c>
      <c r="G127" s="22" t="s">
        <v>188</v>
      </c>
      <c r="H127" s="27">
        <v>225</v>
      </c>
      <c r="I127" s="28">
        <v>44385</v>
      </c>
      <c r="J127" s="29" t="str">
        <f>HYPERLINK("https://oblrada-pl.gov.ua/ses/8/5/225.pdf", "https://oblrada-pl.gov.ua/ses/8/5/225.pdf")</f>
        <v>https://oblrada-pl.gov.ua/ses/8/5/225.pdf</v>
      </c>
      <c r="K127" s="30" t="s">
        <v>32</v>
      </c>
      <c r="L127" s="30" t="s">
        <v>33</v>
      </c>
    </row>
    <row r="128" spans="1:12" ht="120" x14ac:dyDescent="0.25">
      <c r="A128" s="15">
        <v>128</v>
      </c>
      <c r="B128" s="27" t="s">
        <v>13</v>
      </c>
      <c r="C128" s="27" t="s">
        <v>28</v>
      </c>
      <c r="D128" s="27">
        <v>5</v>
      </c>
      <c r="E128" s="27">
        <v>1</v>
      </c>
      <c r="F128" s="28">
        <v>44383</v>
      </c>
      <c r="G128" s="22" t="s">
        <v>189</v>
      </c>
      <c r="H128" s="27">
        <v>226</v>
      </c>
      <c r="I128" s="28">
        <v>44385</v>
      </c>
      <c r="J128" s="29" t="str">
        <f>HYPERLINK("https://oblrada-pl.gov.ua/ses/8/5/226.pdf", "https://oblrada-pl.gov.ua/ses/8/5/226.pdf")</f>
        <v>https://oblrada-pl.gov.ua/ses/8/5/226.pdf</v>
      </c>
      <c r="K128" s="30" t="s">
        <v>32</v>
      </c>
      <c r="L128" s="30" t="s">
        <v>33</v>
      </c>
    </row>
    <row r="129" spans="1:12" ht="75" x14ac:dyDescent="0.25">
      <c r="A129" s="15">
        <v>129</v>
      </c>
      <c r="B129" s="27" t="s">
        <v>13</v>
      </c>
      <c r="C129" s="27" t="s">
        <v>28</v>
      </c>
      <c r="D129" s="27">
        <v>5</v>
      </c>
      <c r="E129" s="27">
        <v>1</v>
      </c>
      <c r="F129" s="28">
        <v>44383</v>
      </c>
      <c r="G129" s="22" t="s">
        <v>190</v>
      </c>
      <c r="H129" s="27">
        <v>227</v>
      </c>
      <c r="I129" s="28">
        <v>44385</v>
      </c>
      <c r="J129" s="29" t="str">
        <f>HYPERLINK("https://oblrada-pl.gov.ua/ses/8/5/227.pdf", "https://oblrada-pl.gov.ua/ses/8/5/227.pdf")</f>
        <v>https://oblrada-pl.gov.ua/ses/8/5/227.pdf</v>
      </c>
      <c r="K129" s="30" t="s">
        <v>32</v>
      </c>
      <c r="L129" s="30" t="s">
        <v>33</v>
      </c>
    </row>
    <row r="130" spans="1:12" ht="75" x14ac:dyDescent="0.25">
      <c r="A130" s="15">
        <v>130</v>
      </c>
      <c r="B130" s="27" t="s">
        <v>13</v>
      </c>
      <c r="C130" s="27" t="s">
        <v>28</v>
      </c>
      <c r="D130" s="27">
        <v>5</v>
      </c>
      <c r="E130" s="27">
        <v>1</v>
      </c>
      <c r="F130" s="28">
        <v>44383</v>
      </c>
      <c r="G130" s="22" t="s">
        <v>191</v>
      </c>
      <c r="H130" s="27">
        <v>228</v>
      </c>
      <c r="I130" s="28">
        <v>44385</v>
      </c>
      <c r="J130" s="29" t="str">
        <f>HYPERLINK("https://oblrada-pl.gov.ua/ses/8/5/228.pdf", "https://oblrada-pl.gov.ua/ses/8/5/228.pdf")</f>
        <v>https://oblrada-pl.gov.ua/ses/8/5/228.pdf</v>
      </c>
      <c r="K130" s="30" t="s">
        <v>192</v>
      </c>
      <c r="L130" s="30" t="s">
        <v>192</v>
      </c>
    </row>
    <row r="131" spans="1:12" ht="90" x14ac:dyDescent="0.25">
      <c r="A131" s="15">
        <v>131</v>
      </c>
      <c r="B131" s="27" t="s">
        <v>13</v>
      </c>
      <c r="C131" s="27" t="s">
        <v>28</v>
      </c>
      <c r="D131" s="27">
        <v>5</v>
      </c>
      <c r="E131" s="27">
        <v>1</v>
      </c>
      <c r="F131" s="28">
        <v>44383</v>
      </c>
      <c r="G131" s="22" t="s">
        <v>193</v>
      </c>
      <c r="H131" s="27">
        <v>229</v>
      </c>
      <c r="I131" s="28">
        <v>44385</v>
      </c>
      <c r="J131" s="29" t="str">
        <f>HYPERLINK("https://oblrada-pl.gov.ua/ses/8/5/229.pdf", "https://oblrada-pl.gov.ua/ses/8/5/229.pdf")</f>
        <v>https://oblrada-pl.gov.ua/ses/8/5/229.pdf</v>
      </c>
      <c r="K131" s="30" t="s">
        <v>32</v>
      </c>
      <c r="L131" s="30" t="s">
        <v>33</v>
      </c>
    </row>
    <row r="132" spans="1:12" ht="60" x14ac:dyDescent="0.25">
      <c r="A132" s="15">
        <v>132</v>
      </c>
      <c r="B132" s="27" t="s">
        <v>13</v>
      </c>
      <c r="C132" s="27" t="s">
        <v>28</v>
      </c>
      <c r="D132" s="27">
        <v>5</v>
      </c>
      <c r="E132" s="27">
        <v>1</v>
      </c>
      <c r="F132" s="28">
        <v>44383</v>
      </c>
      <c r="G132" s="22" t="s">
        <v>194</v>
      </c>
      <c r="H132" s="27">
        <v>230</v>
      </c>
      <c r="I132" s="28">
        <v>44385</v>
      </c>
      <c r="J132" s="29" t="str">
        <f>HYPERLINK("https://oblrada-pl.gov.ua/ses/8/5/230.pdf", "https://oblrada-pl.gov.ua/ses/8/5/230.pdf")</f>
        <v>https://oblrada-pl.gov.ua/ses/8/5/230.pdf</v>
      </c>
      <c r="K132" s="30" t="s">
        <v>32</v>
      </c>
      <c r="L132" s="30" t="s">
        <v>33</v>
      </c>
    </row>
    <row r="133" spans="1:12" ht="90" x14ac:dyDescent="0.25">
      <c r="A133" s="15">
        <v>133</v>
      </c>
      <c r="B133" s="27" t="s">
        <v>13</v>
      </c>
      <c r="C133" s="27" t="s">
        <v>28</v>
      </c>
      <c r="D133" s="27">
        <v>5</v>
      </c>
      <c r="E133" s="27">
        <v>1</v>
      </c>
      <c r="F133" s="28">
        <v>44383</v>
      </c>
      <c r="G133" s="22" t="s">
        <v>195</v>
      </c>
      <c r="H133" s="27">
        <v>231</v>
      </c>
      <c r="I133" s="28">
        <v>44385</v>
      </c>
      <c r="J133" s="29" t="str">
        <f>HYPERLINK("https://oblrada-pl.gov.ua/ses/8/5/231.pdf", "https://oblrada-pl.gov.ua/ses/8/5/231.pdf")</f>
        <v>https://oblrada-pl.gov.ua/ses/8/5/231.pdf</v>
      </c>
      <c r="K133" s="30" t="s">
        <v>32</v>
      </c>
      <c r="L133" s="30" t="s">
        <v>33</v>
      </c>
    </row>
    <row r="134" spans="1:12" ht="105" x14ac:dyDescent="0.25">
      <c r="A134" s="15">
        <v>134</v>
      </c>
      <c r="B134" s="27" t="s">
        <v>13</v>
      </c>
      <c r="C134" s="27" t="s">
        <v>28</v>
      </c>
      <c r="D134" s="27">
        <v>5</v>
      </c>
      <c r="E134" s="27">
        <v>1</v>
      </c>
      <c r="F134" s="28">
        <v>44383</v>
      </c>
      <c r="G134" s="22" t="s">
        <v>196</v>
      </c>
      <c r="H134" s="27">
        <v>232</v>
      </c>
      <c r="I134" s="28">
        <v>44385</v>
      </c>
      <c r="J134" s="29" t="str">
        <f>HYPERLINK("https://oblrada-pl.gov.ua/ses/8/5/232.pdf", "https://oblrada-pl.gov.ua/ses/8/5/232.pdf")</f>
        <v>https://oblrada-pl.gov.ua/ses/8/5/232.pdf</v>
      </c>
      <c r="K134" s="30" t="s">
        <v>32</v>
      </c>
      <c r="L134" s="30" t="s">
        <v>33</v>
      </c>
    </row>
    <row r="135" spans="1:12" ht="120" x14ac:dyDescent="0.25">
      <c r="A135" s="15">
        <v>135</v>
      </c>
      <c r="B135" s="27" t="s">
        <v>13</v>
      </c>
      <c r="C135" s="27" t="s">
        <v>28</v>
      </c>
      <c r="D135" s="27">
        <v>5</v>
      </c>
      <c r="E135" s="27">
        <v>1</v>
      </c>
      <c r="F135" s="28">
        <v>44383</v>
      </c>
      <c r="G135" s="22" t="s">
        <v>197</v>
      </c>
      <c r="H135" s="27">
        <v>233</v>
      </c>
      <c r="I135" s="28">
        <v>44385</v>
      </c>
      <c r="J135" s="29" t="str">
        <f>HYPERLINK("https://oblrada-pl.gov.ua/ses/8/5/233.pdf", "https://oblrada-pl.gov.ua/ses/8/5/233.pdf")</f>
        <v>https://oblrada-pl.gov.ua/ses/8/5/233.pdf</v>
      </c>
      <c r="K135" s="30" t="s">
        <v>69</v>
      </c>
      <c r="L135" s="30" t="s">
        <v>38</v>
      </c>
    </row>
    <row r="136" spans="1:12" ht="120" x14ac:dyDescent="0.25">
      <c r="A136" s="15">
        <v>136</v>
      </c>
      <c r="B136" s="27" t="s">
        <v>13</v>
      </c>
      <c r="C136" s="27" t="s">
        <v>28</v>
      </c>
      <c r="D136" s="27">
        <v>5</v>
      </c>
      <c r="E136" s="27">
        <v>1</v>
      </c>
      <c r="F136" s="28">
        <v>44383</v>
      </c>
      <c r="G136" s="22" t="s">
        <v>198</v>
      </c>
      <c r="H136" s="27">
        <v>234</v>
      </c>
      <c r="I136" s="28">
        <v>44385</v>
      </c>
      <c r="J136" s="29" t="str">
        <f>HYPERLINK("https://oblrada-pl.gov.ua/ses/8/5/234.pdf", "https://oblrada-pl.gov.ua/ses/8/5/234.pdf")</f>
        <v>https://oblrada-pl.gov.ua/ses/8/5/234.pdf</v>
      </c>
      <c r="K136" s="30" t="s">
        <v>69</v>
      </c>
      <c r="L136" s="30" t="s">
        <v>38</v>
      </c>
    </row>
    <row r="137" spans="1:12" ht="90" x14ac:dyDescent="0.25">
      <c r="A137" s="15">
        <v>137</v>
      </c>
      <c r="B137" s="27" t="s">
        <v>13</v>
      </c>
      <c r="C137" s="27" t="s">
        <v>28</v>
      </c>
      <c r="D137" s="27">
        <v>5</v>
      </c>
      <c r="E137" s="27">
        <v>1</v>
      </c>
      <c r="F137" s="28">
        <v>44383</v>
      </c>
      <c r="G137" s="22" t="s">
        <v>199</v>
      </c>
      <c r="H137" s="27">
        <v>235</v>
      </c>
      <c r="I137" s="28">
        <v>44385</v>
      </c>
      <c r="J137" s="29" t="str">
        <f>HYPERLINK("https://oblrada-pl.gov.ua/ses/8/5/235.pdf", "https://oblrada-pl.gov.ua/ses/8/5/235.pdf")</f>
        <v>https://oblrada-pl.gov.ua/ses/8/5/235.pdf</v>
      </c>
      <c r="K137" s="30" t="s">
        <v>69</v>
      </c>
      <c r="L137" s="30" t="s">
        <v>38</v>
      </c>
    </row>
    <row r="138" spans="1:12" ht="75" x14ac:dyDescent="0.25">
      <c r="A138" s="15">
        <v>138</v>
      </c>
      <c r="B138" s="27" t="s">
        <v>13</v>
      </c>
      <c r="C138" s="27" t="s">
        <v>28</v>
      </c>
      <c r="D138" s="27">
        <v>5</v>
      </c>
      <c r="E138" s="27">
        <v>1</v>
      </c>
      <c r="F138" s="28">
        <v>44383</v>
      </c>
      <c r="G138" s="22" t="s">
        <v>200</v>
      </c>
      <c r="H138" s="27">
        <v>236</v>
      </c>
      <c r="I138" s="28">
        <v>44385</v>
      </c>
      <c r="J138" s="29" t="str">
        <f>HYPERLINK("https://oblrada-pl.gov.ua/ses/8/5/236.pdf", "https://oblrada-pl.gov.ua/ses/8/5/236.pdf")</f>
        <v>https://oblrada-pl.gov.ua/ses/8/5/236.pdf</v>
      </c>
      <c r="K138" s="30" t="s">
        <v>69</v>
      </c>
      <c r="L138" s="30" t="s">
        <v>38</v>
      </c>
    </row>
    <row r="139" spans="1:12" ht="60" x14ac:dyDescent="0.25">
      <c r="A139" s="15">
        <v>139</v>
      </c>
      <c r="B139" s="27" t="s">
        <v>13</v>
      </c>
      <c r="C139" s="27" t="s">
        <v>28</v>
      </c>
      <c r="D139" s="27">
        <v>5</v>
      </c>
      <c r="E139" s="27">
        <v>1</v>
      </c>
      <c r="F139" s="28">
        <v>44383</v>
      </c>
      <c r="G139" s="22" t="s">
        <v>201</v>
      </c>
      <c r="H139" s="27">
        <v>237</v>
      </c>
      <c r="I139" s="28">
        <v>44385</v>
      </c>
      <c r="J139" s="29" t="str">
        <f>HYPERLINK("https://oblrada-pl.gov.ua/ses/8/5/237.pdf", "https://oblrada-pl.gov.ua/ses/8/5/237.pdf")</f>
        <v>https://oblrada-pl.gov.ua/ses/8/5/237.pdf</v>
      </c>
      <c r="K139" s="30" t="s">
        <v>69</v>
      </c>
      <c r="L139" s="30" t="s">
        <v>38</v>
      </c>
    </row>
    <row r="140" spans="1:12" ht="75" x14ac:dyDescent="0.25">
      <c r="A140" s="15">
        <v>140</v>
      </c>
      <c r="B140" s="27" t="s">
        <v>13</v>
      </c>
      <c r="C140" s="27" t="s">
        <v>28</v>
      </c>
      <c r="D140" s="27">
        <v>5</v>
      </c>
      <c r="E140" s="27">
        <v>1</v>
      </c>
      <c r="F140" s="28">
        <v>44383</v>
      </c>
      <c r="G140" s="22" t="s">
        <v>202</v>
      </c>
      <c r="H140" s="27">
        <v>238</v>
      </c>
      <c r="I140" s="28">
        <v>44385</v>
      </c>
      <c r="J140" s="29" t="str">
        <f>HYPERLINK("https://oblrada-pl.gov.ua/ses/8/5/238.pdf", "https://oblrada-pl.gov.ua/ses/8/5/238.pdf")</f>
        <v>https://oblrada-pl.gov.ua/ses/8/5/238.pdf</v>
      </c>
      <c r="K140" s="30" t="s">
        <v>69</v>
      </c>
      <c r="L140" s="30" t="s">
        <v>38</v>
      </c>
    </row>
    <row r="141" spans="1:12" ht="135" x14ac:dyDescent="0.25">
      <c r="A141" s="15">
        <v>141</v>
      </c>
      <c r="B141" s="27" t="s">
        <v>13</v>
      </c>
      <c r="C141" s="27" t="s">
        <v>28</v>
      </c>
      <c r="D141" s="27">
        <v>5</v>
      </c>
      <c r="E141" s="27">
        <v>1</v>
      </c>
      <c r="F141" s="28">
        <v>44383</v>
      </c>
      <c r="G141" s="22" t="s">
        <v>203</v>
      </c>
      <c r="H141" s="27">
        <v>239</v>
      </c>
      <c r="I141" s="28">
        <v>44385</v>
      </c>
      <c r="J141" s="29" t="str">
        <f>HYPERLINK("https://oblrada-pl.gov.ua/ses/8/5/239.pdf", "https://oblrada-pl.gov.ua/ses/8/5/239.pdf")</f>
        <v>https://oblrada-pl.gov.ua/ses/8/5/239.pdf</v>
      </c>
      <c r="K141" s="30" t="s">
        <v>35</v>
      </c>
      <c r="L141" s="30" t="s">
        <v>33</v>
      </c>
    </row>
    <row r="142" spans="1:12" ht="60" x14ac:dyDescent="0.25">
      <c r="A142" s="15">
        <v>142</v>
      </c>
      <c r="B142" s="27" t="s">
        <v>13</v>
      </c>
      <c r="C142" s="27" t="s">
        <v>28</v>
      </c>
      <c r="D142" s="27">
        <v>5</v>
      </c>
      <c r="E142" s="27">
        <v>1</v>
      </c>
      <c r="F142" s="28">
        <v>44383</v>
      </c>
      <c r="G142" s="22" t="s">
        <v>204</v>
      </c>
      <c r="H142" s="27">
        <v>240</v>
      </c>
      <c r="I142" s="28">
        <v>44385</v>
      </c>
      <c r="J142" s="29" t="str">
        <f>HYPERLINK("https://oblrada-pl.gov.ua/ses/8/5/240.pdf", "https://oblrada-pl.gov.ua/ses/8/5/240.pdf")</f>
        <v>https://oblrada-pl.gov.ua/ses/8/5/240.pdf</v>
      </c>
      <c r="K142" s="30" t="s">
        <v>205</v>
      </c>
      <c r="L142" s="30" t="s">
        <v>205</v>
      </c>
    </row>
    <row r="143" spans="1:12" ht="90" x14ac:dyDescent="0.25">
      <c r="A143" s="15">
        <v>143</v>
      </c>
      <c r="B143" s="27" t="s">
        <v>13</v>
      </c>
      <c r="C143" s="27" t="s">
        <v>28</v>
      </c>
      <c r="D143" s="27">
        <v>5</v>
      </c>
      <c r="E143" s="27">
        <v>1</v>
      </c>
      <c r="F143" s="28">
        <v>44383</v>
      </c>
      <c r="G143" s="22" t="s">
        <v>206</v>
      </c>
      <c r="H143" s="27">
        <v>241</v>
      </c>
      <c r="I143" s="28">
        <v>44385</v>
      </c>
      <c r="J143" s="29" t="str">
        <f>HYPERLINK("https://oblrada-pl.gov.ua/ses/8/5/241.pdf", "https://oblrada-pl.gov.ua/ses/8/5/241.pdf")</f>
        <v>https://oblrada-pl.gov.ua/ses/8/5/241.pdf</v>
      </c>
      <c r="K143" s="30" t="s">
        <v>35</v>
      </c>
      <c r="L143" s="27" t="s">
        <v>33</v>
      </c>
    </row>
    <row r="144" spans="1:12" ht="60" x14ac:dyDescent="0.25">
      <c r="A144" s="15">
        <v>144</v>
      </c>
      <c r="B144" s="27" t="s">
        <v>13</v>
      </c>
      <c r="C144" s="27" t="s">
        <v>28</v>
      </c>
      <c r="D144" s="27">
        <v>5</v>
      </c>
      <c r="E144" s="27">
        <v>1</v>
      </c>
      <c r="F144" s="28">
        <v>44383</v>
      </c>
      <c r="G144" s="22" t="s">
        <v>207</v>
      </c>
      <c r="H144" s="27">
        <v>242</v>
      </c>
      <c r="I144" s="28">
        <v>44385</v>
      </c>
      <c r="J144" s="29" t="str">
        <f>HYPERLINK("https://oblrada-pl.gov.ua/ses/8/5/242.pdf", "https://oblrada-pl.gov.ua/ses/8/5/242.pdf")</f>
        <v>https://oblrada-pl.gov.ua/ses/8/5/242.pdf</v>
      </c>
      <c r="K144" s="30" t="s">
        <v>35</v>
      </c>
      <c r="L144" s="27" t="s">
        <v>33</v>
      </c>
    </row>
    <row r="145" spans="1:12" ht="45" x14ac:dyDescent="0.25">
      <c r="A145" s="15">
        <v>145</v>
      </c>
      <c r="B145" s="27" t="s">
        <v>13</v>
      </c>
      <c r="C145" s="27" t="s">
        <v>28</v>
      </c>
      <c r="D145" s="27">
        <v>5</v>
      </c>
      <c r="E145" s="27">
        <v>1</v>
      </c>
      <c r="F145" s="28">
        <v>44383</v>
      </c>
      <c r="G145" s="22" t="s">
        <v>208</v>
      </c>
      <c r="H145" s="27">
        <v>243</v>
      </c>
      <c r="I145" s="28">
        <v>44385</v>
      </c>
      <c r="J145" s="29" t="str">
        <f>HYPERLINK("https://oblrada-pl.gov.ua/ses/8/5/243.pdf", "https://oblrada-pl.gov.ua/ses/8/5/243.pdf")</f>
        <v>https://oblrada-pl.gov.ua/ses/8/5/243.pdf</v>
      </c>
      <c r="K145" s="30" t="s">
        <v>209</v>
      </c>
      <c r="L145" s="30" t="s">
        <v>209</v>
      </c>
    </row>
    <row r="146" spans="1:12" ht="60" x14ac:dyDescent="0.25">
      <c r="A146" s="15">
        <v>146</v>
      </c>
      <c r="B146" s="27" t="s">
        <v>13</v>
      </c>
      <c r="C146" s="27" t="s">
        <v>28</v>
      </c>
      <c r="D146" s="27">
        <v>5</v>
      </c>
      <c r="E146" s="27">
        <v>1</v>
      </c>
      <c r="F146" s="28">
        <v>44383</v>
      </c>
      <c r="G146" s="22" t="s">
        <v>210</v>
      </c>
      <c r="H146" s="27">
        <v>244</v>
      </c>
      <c r="I146" s="28">
        <v>44385</v>
      </c>
      <c r="J146" s="29" t="str">
        <f>HYPERLINK("https://oblrada-pl.gov.ua/ses/8/5/244.pdf", "https://oblrada-pl.gov.ua/ses/8/5/244.pdf")</f>
        <v>https://oblrada-pl.gov.ua/ses/8/5/244.pdf</v>
      </c>
      <c r="K146" s="30" t="s">
        <v>211</v>
      </c>
      <c r="L146" s="30" t="s">
        <v>211</v>
      </c>
    </row>
    <row r="147" spans="1:12" ht="45" x14ac:dyDescent="0.25">
      <c r="A147" s="15">
        <v>147</v>
      </c>
      <c r="B147" s="27" t="s">
        <v>13</v>
      </c>
      <c r="C147" s="27" t="s">
        <v>28</v>
      </c>
      <c r="D147" s="27">
        <v>5</v>
      </c>
      <c r="E147" s="27">
        <v>1</v>
      </c>
      <c r="F147" s="28">
        <v>44383</v>
      </c>
      <c r="G147" s="22" t="s">
        <v>227</v>
      </c>
      <c r="H147" s="27">
        <v>245</v>
      </c>
      <c r="I147" s="28">
        <v>44385</v>
      </c>
      <c r="J147" s="29" t="str">
        <f>HYPERLINK("https://oblrada-pl.gov.ua/ses/8/5/245.pdf", "https://oblrada-pl.gov.ua/ses/8/5/245.pdf")</f>
        <v>https://oblrada-pl.gov.ua/ses/8/5/245.pdf</v>
      </c>
      <c r="K147" s="30" t="s">
        <v>109</v>
      </c>
      <c r="L147" s="30" t="s">
        <v>109</v>
      </c>
    </row>
    <row r="148" spans="1:12" ht="45" x14ac:dyDescent="0.25">
      <c r="A148" s="15">
        <v>148</v>
      </c>
      <c r="B148" s="27" t="s">
        <v>13</v>
      </c>
      <c r="C148" s="27" t="s">
        <v>28</v>
      </c>
      <c r="D148" s="27">
        <v>5</v>
      </c>
      <c r="E148" s="27">
        <v>1</v>
      </c>
      <c r="F148" s="28">
        <v>44383</v>
      </c>
      <c r="G148" s="22" t="s">
        <v>228</v>
      </c>
      <c r="H148" s="27">
        <v>246</v>
      </c>
      <c r="I148" s="28">
        <v>44385</v>
      </c>
      <c r="J148" s="29" t="str">
        <f>HYPERLINK("https://oblrada-pl.gov.ua/ses/8/5/246.pdf", "https://oblrada-pl.gov.ua/ses/8/5/246.pdf")</f>
        <v>https://oblrada-pl.gov.ua/ses/8/5/246.pdf</v>
      </c>
      <c r="K148" s="30" t="s">
        <v>109</v>
      </c>
      <c r="L148" s="30" t="s">
        <v>109</v>
      </c>
    </row>
    <row r="149" spans="1:12" ht="135" x14ac:dyDescent="0.25">
      <c r="A149" s="15">
        <v>149</v>
      </c>
      <c r="B149" s="27" t="s">
        <v>13</v>
      </c>
      <c r="C149" s="27" t="s">
        <v>28</v>
      </c>
      <c r="D149" s="27">
        <v>5</v>
      </c>
      <c r="E149" s="27">
        <v>1</v>
      </c>
      <c r="F149" s="28">
        <v>44383</v>
      </c>
      <c r="G149" s="22" t="s">
        <v>212</v>
      </c>
      <c r="H149" s="27">
        <v>247</v>
      </c>
      <c r="I149" s="28">
        <v>44385</v>
      </c>
      <c r="J149" s="33" t="str">
        <f>HYPERLINK("https://oblrada-pl.gov.ua/ses/8/5/247.pdf", "https://oblrada-pl.gov.ua/ses/8/5/247.pdf")</f>
        <v>https://oblrada-pl.gov.ua/ses/8/5/247.pdf</v>
      </c>
      <c r="K149" s="30" t="s">
        <v>211</v>
      </c>
      <c r="L149" s="30" t="s">
        <v>211</v>
      </c>
    </row>
    <row r="150" spans="1:12" ht="90" x14ac:dyDescent="0.25">
      <c r="A150" s="15">
        <v>150</v>
      </c>
      <c r="B150" s="27" t="s">
        <v>13</v>
      </c>
      <c r="C150" s="27" t="s">
        <v>28</v>
      </c>
      <c r="D150" s="27">
        <v>5</v>
      </c>
      <c r="E150" s="27">
        <v>1</v>
      </c>
      <c r="F150" s="28">
        <v>44383</v>
      </c>
      <c r="G150" s="22" t="s">
        <v>213</v>
      </c>
      <c r="H150" s="27">
        <v>248</v>
      </c>
      <c r="I150" s="28">
        <v>44385</v>
      </c>
      <c r="J150" s="33" t="str">
        <f>HYPERLINK("https://oblrada-pl.gov.ua/ses/8/5/248.pdf", "https://oblrada-pl.gov.ua/ses/8/5/248.pdf")</f>
        <v>https://oblrada-pl.gov.ua/ses/8/5/248.pdf</v>
      </c>
      <c r="K150" s="30" t="s">
        <v>211</v>
      </c>
      <c r="L150" s="30" t="s">
        <v>211</v>
      </c>
    </row>
    <row r="151" spans="1:12" ht="75" x14ac:dyDescent="0.25">
      <c r="A151" s="15">
        <v>151</v>
      </c>
      <c r="B151" s="27" t="s">
        <v>13</v>
      </c>
      <c r="C151" s="27" t="s">
        <v>28</v>
      </c>
      <c r="D151" s="27">
        <v>5</v>
      </c>
      <c r="E151" s="27">
        <v>1</v>
      </c>
      <c r="F151" s="28">
        <v>44383</v>
      </c>
      <c r="G151" s="22" t="s">
        <v>214</v>
      </c>
      <c r="H151" s="27">
        <v>249</v>
      </c>
      <c r="I151" s="28">
        <v>44385</v>
      </c>
      <c r="J151" s="33" t="str">
        <f>HYPERLINK("https://oblrada-pl.gov.ua/ses/8/5/249.pdf", "https://oblrada-pl.gov.ua/ses/8/5/249.pdf")</f>
        <v>https://oblrada-pl.gov.ua/ses/8/5/249.pdf</v>
      </c>
      <c r="K151" s="30" t="s">
        <v>130</v>
      </c>
      <c r="L151" s="30" t="s">
        <v>130</v>
      </c>
    </row>
    <row r="152" spans="1:12" ht="105" x14ac:dyDescent="0.25">
      <c r="A152" s="15">
        <v>152</v>
      </c>
      <c r="B152" s="27" t="s">
        <v>13</v>
      </c>
      <c r="C152" s="27" t="s">
        <v>28</v>
      </c>
      <c r="D152" s="27">
        <v>5</v>
      </c>
      <c r="E152" s="27">
        <v>1</v>
      </c>
      <c r="F152" s="28">
        <v>44383</v>
      </c>
      <c r="G152" s="22" t="s">
        <v>215</v>
      </c>
      <c r="H152" s="27">
        <v>250</v>
      </c>
      <c r="I152" s="28">
        <v>44385</v>
      </c>
      <c r="J152" s="33" t="str">
        <f>HYPERLINK("https://oblrada-pl.gov.ua/ses/8/5/250.pdf", "https://oblrada-pl.gov.ua/ses/8/5/250.pdf")</f>
        <v>https://oblrada-pl.gov.ua/ses/8/5/250.pdf</v>
      </c>
      <c r="K152" s="30" t="s">
        <v>216</v>
      </c>
      <c r="L152" s="30" t="s">
        <v>216</v>
      </c>
    </row>
    <row r="153" spans="1:12" ht="105" x14ac:dyDescent="0.25">
      <c r="A153" s="15">
        <v>153</v>
      </c>
      <c r="B153" s="27" t="s">
        <v>13</v>
      </c>
      <c r="C153" s="27" t="s">
        <v>28</v>
      </c>
      <c r="D153" s="27">
        <v>5</v>
      </c>
      <c r="E153" s="27">
        <v>1</v>
      </c>
      <c r="F153" s="28">
        <v>44383</v>
      </c>
      <c r="G153" s="22" t="s">
        <v>217</v>
      </c>
      <c r="H153" s="27">
        <v>251</v>
      </c>
      <c r="I153" s="28">
        <v>44385</v>
      </c>
      <c r="J153" s="33" t="str">
        <f>HYPERLINK("https://oblrada-pl.gov.ua/ses/8/5/251.pdf", "https://oblrada-pl.gov.ua/ses/8/5/251.pdf")</f>
        <v>https://oblrada-pl.gov.ua/ses/8/5/251.pdf</v>
      </c>
      <c r="K153" s="30" t="s">
        <v>218</v>
      </c>
      <c r="L153" s="30" t="s">
        <v>218</v>
      </c>
    </row>
    <row r="154" spans="1:12" ht="90" x14ac:dyDescent="0.25">
      <c r="A154" s="15">
        <v>154</v>
      </c>
      <c r="B154" s="27" t="s">
        <v>13</v>
      </c>
      <c r="C154" s="27" t="s">
        <v>28</v>
      </c>
      <c r="D154" s="27">
        <v>5</v>
      </c>
      <c r="E154" s="27">
        <v>1</v>
      </c>
      <c r="F154" s="28">
        <v>44383</v>
      </c>
      <c r="G154" s="22" t="s">
        <v>219</v>
      </c>
      <c r="H154" s="27">
        <v>252</v>
      </c>
      <c r="I154" s="34">
        <v>44386</v>
      </c>
      <c r="J154" s="33" t="str">
        <f>HYPERLINK("http://oblrada-pl.gov.ua/ses/8/5/252.pdf", "http://oblrada-pl.gov.ua/ses/8/5/252.pdf")</f>
        <v>http://oblrada-pl.gov.ua/ses/8/5/252.pdf</v>
      </c>
      <c r="K154" s="30" t="s">
        <v>220</v>
      </c>
      <c r="L154" s="30" t="s">
        <v>220</v>
      </c>
    </row>
    <row r="155" spans="1:12" ht="90" x14ac:dyDescent="0.25">
      <c r="A155" s="15">
        <v>155</v>
      </c>
      <c r="B155" s="27" t="s">
        <v>13</v>
      </c>
      <c r="C155" s="27" t="s">
        <v>28</v>
      </c>
      <c r="D155" s="27">
        <v>5</v>
      </c>
      <c r="E155" s="27">
        <v>1</v>
      </c>
      <c r="F155" s="28">
        <v>44383</v>
      </c>
      <c r="G155" s="22" t="s">
        <v>221</v>
      </c>
      <c r="H155" s="27">
        <v>253</v>
      </c>
      <c r="I155" s="28">
        <v>44385</v>
      </c>
      <c r="J155" s="33" t="str">
        <f>HYPERLINK("https://oblrada-pl.gov.ua/ses/8/5/253.pdf", "https://oblrada-pl.gov.ua/ses/8/5/253.pdf")</f>
        <v>https://oblrada-pl.gov.ua/ses/8/5/253.pdf</v>
      </c>
      <c r="K155" s="30" t="s">
        <v>222</v>
      </c>
      <c r="L155" s="30" t="s">
        <v>222</v>
      </c>
    </row>
    <row r="156" spans="1:12" ht="135" x14ac:dyDescent="0.25">
      <c r="A156" s="15">
        <v>156</v>
      </c>
      <c r="B156" s="27" t="s">
        <v>13</v>
      </c>
      <c r="C156" s="27" t="s">
        <v>28</v>
      </c>
      <c r="D156" s="27">
        <v>5</v>
      </c>
      <c r="E156" s="27">
        <v>1</v>
      </c>
      <c r="F156" s="28">
        <v>44383</v>
      </c>
      <c r="G156" s="22" t="s">
        <v>223</v>
      </c>
      <c r="H156" s="27">
        <v>254</v>
      </c>
      <c r="I156" s="28">
        <v>44390</v>
      </c>
      <c r="J156" s="33" t="str">
        <f>HYPERLINK("https://oblrada-pl.gov.ua/ses/8/5/254.pdf", "https://oblrada-pl.gov.ua/ses/8/5/254.pdf")</f>
        <v>https://oblrada-pl.gov.ua/ses/8/5/254.pdf</v>
      </c>
      <c r="K156" s="30" t="s">
        <v>224</v>
      </c>
      <c r="L156" s="30" t="s">
        <v>224</v>
      </c>
    </row>
    <row r="157" spans="1:12" ht="90" x14ac:dyDescent="0.25">
      <c r="A157" s="15">
        <v>157</v>
      </c>
      <c r="B157" s="27" t="s">
        <v>13</v>
      </c>
      <c r="C157" s="27" t="s">
        <v>28</v>
      </c>
      <c r="D157" s="27">
        <v>5</v>
      </c>
      <c r="E157" s="27">
        <v>1</v>
      </c>
      <c r="F157" s="28">
        <v>44383</v>
      </c>
      <c r="G157" s="22" t="s">
        <v>225</v>
      </c>
      <c r="H157" s="27">
        <v>255</v>
      </c>
      <c r="I157" s="28">
        <v>44385</v>
      </c>
      <c r="J157" s="33" t="str">
        <f>HYPERLINK("https://oblrada-pl.gov.ua/ses/8/5/255.pdf", "https://oblrada-pl.gov.ua/ses/8/5/255.pdf")</f>
        <v>https://oblrada-pl.gov.ua/ses/8/5/255.pdf</v>
      </c>
      <c r="K157" s="30" t="s">
        <v>226</v>
      </c>
      <c r="L157" s="30" t="s">
        <v>226</v>
      </c>
    </row>
  </sheetData>
  <mergeCells count="1">
    <mergeCell ref="A1:G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Kalashnik Kalashnik</cp:lastModifiedBy>
  <dcterms:created xsi:type="dcterms:W3CDTF">2021-04-20T09:59:41Z</dcterms:created>
  <dcterms:modified xsi:type="dcterms:W3CDTF">2021-07-14T06:26:11Z</dcterms:modified>
</cp:coreProperties>
</file>