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КП   КОНТАКТ\КП\Отчеты\Управление єконом. ДМР\2020г\3 кв\"/>
    </mc:Choice>
  </mc:AlternateContent>
  <bookViews>
    <workbookView xWindow="0" yWindow="0" windowWidth="20400" windowHeight="7620" tabRatio="844" firstSheet="2" activeTab="6"/>
  </bookViews>
  <sheets>
    <sheet name="фінплан - зведені показники" sheetId="14" r:id="rId1"/>
    <sheet name="1. Фін результат" sheetId="2" r:id="rId2"/>
    <sheet name="2. Розрахунки з бюджетом" sheetId="19" r:id="rId3"/>
    <sheet name="3. Рух грошових коштів" sheetId="18" r:id="rId4"/>
    <sheet name="4. Кап. інвестиції" sheetId="3" r:id="rId5"/>
    <sheet name=" 5. Коефіцієнти" sheetId="11" r:id="rId6"/>
    <sheet name="6.1. Інша інфо_1" sheetId="10" r:id="rId7"/>
    <sheet name="Штатка" sheetId="20" r:id="rId8"/>
    <sheet name="6.2. Інша інфо_2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>#REF!</definedName>
    <definedName name="Cе511">#REF!</definedName>
    <definedName name="d">'[9]МТР Газ України'!$B$4</definedName>
    <definedName name="dCPIb">[10]попер_роз!#REF!</definedName>
    <definedName name="dPPIb">[10]попер_роз!#REF!</definedName>
    <definedName name="ds">'[11]7  Інші витрати'!#REF!</definedName>
    <definedName name="Fact_Type_ID">#REF!</definedName>
    <definedName name="G">'[12]МТР Газ України'!$B$1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>[14]!ShowFil</definedName>
    <definedName name="SU_ID">#REF!</definedName>
    <definedName name="Time_ID">'[16]МТР Газ України'!$B$1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>#REF!</definedName>
    <definedName name="zx">'[4]МТР Газ України'!$F$1</definedName>
    <definedName name="zxc">[5]Inform!$E$38</definedName>
    <definedName name="а">'[13]7  Інші витрати'!#REF!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>'[27]БАЗА  '!#REF!</definedName>
    <definedName name="Д">'[15]МТР Газ України'!$B$4</definedName>
    <definedName name="е">#REF!</definedName>
    <definedName name="є">#REF!</definedName>
    <definedName name="_xlnm.Print_Titles" localSheetId="5">' 5. Коефіцієнти'!$5:$5</definedName>
    <definedName name="_xlnm.Print_Titles" localSheetId="1">'1. Фін результат'!$7:$7</definedName>
    <definedName name="_xlnm.Print_Titles" localSheetId="2">'2. Розрахунки з бюджетом'!$6:$6</definedName>
    <definedName name="_xlnm.Print_Titles" localSheetId="3">'3. Рух грошових коштів'!$7:$7</definedName>
    <definedName name="_xlnm.Print_Titles" localSheetId="0">'фінплан - зведені показники'!$29:$29</definedName>
    <definedName name="Заголовки_для_печати_МИ">'[28]1993'!$A$1:$IV$3,'[28]1993'!$A$1:$A$65536</definedName>
    <definedName name="і">[29]Inform!$F$2</definedName>
    <definedName name="ів">#REF!</definedName>
    <definedName name="ів___0">#REF!</definedName>
    <definedName name="ів_22">#REF!</definedName>
    <definedName name="ів_26">#REF!</definedName>
    <definedName name="іваіа">'[30]7  Інші витрати'!#REF!</definedName>
    <definedName name="іваф">#REF!</definedName>
    <definedName name="івів">'[12]МТР Газ України'!$B$1</definedName>
    <definedName name="іцу">[23]Inform!$G$2</definedName>
    <definedName name="йуц">#REF!</definedName>
    <definedName name="йцу">#REF!</definedName>
    <definedName name="йцуйй">#REF!</definedName>
    <definedName name="йцукц">'[30]7  Інші витрати'!#REF!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_xlnm.Print_Area" localSheetId="5">' 5. Коефіцієнти'!$A$1:$F$26</definedName>
    <definedName name="_xlnm.Print_Area" localSheetId="1">'1. Фін результат'!$A$1:$H$119</definedName>
    <definedName name="_xlnm.Print_Area" localSheetId="2">'2. Розрахунки з бюджетом'!$A$1:$G$43</definedName>
    <definedName name="_xlnm.Print_Area" localSheetId="3">'3. Рух грошових коштів'!$A$1:$G$74</definedName>
    <definedName name="_xlnm.Print_Area" localSheetId="4">'4. Кап. інвестиції'!$A$1:$G$18</definedName>
    <definedName name="_xlnm.Print_Area" localSheetId="6">'6.1. Інша інфо_1'!$A$1:$O$78</definedName>
    <definedName name="_xlnm.Print_Area" localSheetId="8">'6.2. Інша інфо_2'!$A$1:$AF$63</definedName>
    <definedName name="_xlnm.Print_Area" localSheetId="0">'фінплан - зведені показники'!$A$1:$G$81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>#REF!</definedName>
    <definedName name="т">[32]Inform!$E$6</definedName>
    <definedName name="тариф">[33]Inform!$G$2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>'[30]7  Інші витрати'!#REF!</definedName>
    <definedName name="фф">'[26]МТР Газ України'!$F$1</definedName>
    <definedName name="ц">'[13]7  Інші витрати'!#REF!</definedName>
    <definedName name="ччч">'[35]БАЗА  '!#REF!</definedName>
    <definedName name="ш">#REF!</definedName>
  </definedNames>
  <calcPr calcId="162913"/>
</workbook>
</file>

<file path=xl/calcChain.xml><?xml version="1.0" encoding="utf-8"?>
<calcChain xmlns="http://schemas.openxmlformats.org/spreadsheetml/2006/main">
  <c r="E50" i="10" l="1"/>
  <c r="O50" i="10"/>
  <c r="L50" i="10" l="1"/>
  <c r="E110" i="2" l="1"/>
  <c r="E61" i="2"/>
  <c r="F21" i="2" l="1"/>
  <c r="G21" i="2"/>
  <c r="E19" i="2"/>
  <c r="E112" i="2" l="1"/>
  <c r="S28" i="20"/>
  <c r="T28" i="20"/>
  <c r="U28" i="20"/>
  <c r="E70" i="2"/>
  <c r="E50" i="2" l="1"/>
  <c r="C82" i="2" l="1"/>
  <c r="D82" i="2"/>
  <c r="D70" i="2"/>
  <c r="C50" i="2"/>
  <c r="D50" i="2"/>
  <c r="E14" i="18" l="1"/>
  <c r="E17" i="19"/>
  <c r="E21" i="19" l="1"/>
  <c r="E113" i="2" l="1"/>
  <c r="D61" i="2" l="1"/>
  <c r="F24" i="2"/>
  <c r="G24" i="2"/>
  <c r="C27" i="2"/>
  <c r="C23" i="2"/>
  <c r="D12" i="20" l="1"/>
  <c r="D19" i="20"/>
  <c r="D28" i="20"/>
  <c r="E26" i="20"/>
  <c r="G26" i="20" s="1"/>
  <c r="E25" i="20"/>
  <c r="G25" i="20" s="1"/>
  <c r="E27" i="20"/>
  <c r="J27" i="20" s="1"/>
  <c r="E10" i="20"/>
  <c r="J10" i="20" s="1"/>
  <c r="K24" i="20"/>
  <c r="E24" i="20"/>
  <c r="J24" i="20" s="1"/>
  <c r="K27" i="20"/>
  <c r="K26" i="20"/>
  <c r="K25" i="20"/>
  <c r="K23" i="20"/>
  <c r="E23" i="20"/>
  <c r="J23" i="20" s="1"/>
  <c r="K22" i="20"/>
  <c r="E22" i="20"/>
  <c r="K18" i="20"/>
  <c r="E18" i="20"/>
  <c r="G18" i="20" s="1"/>
  <c r="K17" i="20"/>
  <c r="V17" i="20" s="1"/>
  <c r="E17" i="20"/>
  <c r="G17" i="20" s="1"/>
  <c r="K16" i="20"/>
  <c r="V16" i="20" s="1"/>
  <c r="E16" i="20"/>
  <c r="G16" i="20" s="1"/>
  <c r="K11" i="20"/>
  <c r="E11" i="20"/>
  <c r="G11" i="20" s="1"/>
  <c r="K15" i="20"/>
  <c r="E15" i="20"/>
  <c r="L15" i="20" s="1"/>
  <c r="K10" i="20"/>
  <c r="K9" i="20"/>
  <c r="E9" i="20"/>
  <c r="G9" i="20" s="1"/>
  <c r="K8" i="20"/>
  <c r="E8" i="20"/>
  <c r="J26" i="20" l="1"/>
  <c r="L24" i="20"/>
  <c r="V24" i="20" s="1"/>
  <c r="L10" i="20"/>
  <c r="V10" i="20" s="1"/>
  <c r="L27" i="20"/>
  <c r="V27" i="20" s="1"/>
  <c r="L23" i="20"/>
  <c r="V23" i="20" s="1"/>
  <c r="G10" i="20"/>
  <c r="J18" i="20"/>
  <c r="D30" i="20"/>
  <c r="E12" i="20"/>
  <c r="E28" i="20"/>
  <c r="J15" i="20"/>
  <c r="G24" i="20"/>
  <c r="J11" i="20"/>
  <c r="G27" i="20"/>
  <c r="J9" i="20"/>
  <c r="J22" i="20"/>
  <c r="L26" i="20"/>
  <c r="V26" i="20" s="1"/>
  <c r="J25" i="20"/>
  <c r="G23" i="20"/>
  <c r="E19" i="20"/>
  <c r="J8" i="20"/>
  <c r="G15" i="20"/>
  <c r="G19" i="20" s="1"/>
  <c r="G22" i="20"/>
  <c r="M8" i="20"/>
  <c r="M28" i="20" s="1"/>
  <c r="G8" i="20"/>
  <c r="Q8" i="20"/>
  <c r="Q28" i="20" s="1"/>
  <c r="K28" i="20"/>
  <c r="H35" i="10"/>
  <c r="H34" i="10"/>
  <c r="H33" i="10"/>
  <c r="D53" i="18"/>
  <c r="D102" i="2"/>
  <c r="E36" i="19"/>
  <c r="C11" i="2"/>
  <c r="G12" i="20" l="1"/>
  <c r="L22" i="20"/>
  <c r="V22" i="20" s="1"/>
  <c r="L8" i="20"/>
  <c r="V8" i="20" s="1"/>
  <c r="J49" i="20" s="1"/>
  <c r="L9" i="20"/>
  <c r="L11" i="20"/>
  <c r="V11" i="20" s="1"/>
  <c r="J66" i="20"/>
  <c r="V15" i="20"/>
  <c r="J61" i="20"/>
  <c r="L18" i="20"/>
  <c r="L35" i="20" s="1"/>
  <c r="L36" i="20" s="1"/>
  <c r="E30" i="20"/>
  <c r="J35" i="20"/>
  <c r="J36" i="20" s="1"/>
  <c r="J28" i="20"/>
  <c r="G28" i="20"/>
  <c r="G30" i="20" s="1"/>
  <c r="J60" i="20"/>
  <c r="J65" i="20"/>
  <c r="L25" i="20"/>
  <c r="V25" i="20" s="1"/>
  <c r="M35" i="20"/>
  <c r="M36" i="20" s="1"/>
  <c r="F19" i="2"/>
  <c r="E54" i="2"/>
  <c r="D27" i="2"/>
  <c r="J39" i="20" l="1"/>
  <c r="J40" i="20" s="1"/>
  <c r="K35" i="20"/>
  <c r="K36" i="20" s="1"/>
  <c r="L37" i="20"/>
  <c r="L39" i="20"/>
  <c r="L40" i="20" s="1"/>
  <c r="V18" i="20"/>
  <c r="V9" i="20"/>
  <c r="J50" i="20" s="1"/>
  <c r="L28" i="20"/>
  <c r="M42" i="20"/>
  <c r="J51" i="20"/>
  <c r="M39" i="20"/>
  <c r="M40" i="20" s="1"/>
  <c r="K39" i="20"/>
  <c r="K40" i="20" s="1"/>
  <c r="N28" i="20"/>
  <c r="J37" i="20"/>
  <c r="J38" i="20" s="1"/>
  <c r="G50" i="10"/>
  <c r="M50" i="10" l="1"/>
  <c r="J50" i="10"/>
  <c r="K50" i="10" s="1"/>
  <c r="J56" i="20"/>
  <c r="O28" i="20"/>
  <c r="J54" i="20"/>
  <c r="J59" i="20"/>
  <c r="J64" i="20" s="1"/>
  <c r="P28" i="20" l="1"/>
  <c r="E9" i="19"/>
  <c r="E11" i="2"/>
  <c r="D11" i="2"/>
  <c r="E65" i="2"/>
  <c r="E27" i="2"/>
  <c r="R28" i="20" l="1"/>
  <c r="K37" i="20"/>
  <c r="K38" i="20" s="1"/>
  <c r="E82" i="2"/>
  <c r="E111" i="2"/>
  <c r="P22" i="10" s="1"/>
  <c r="E109" i="2"/>
  <c r="M37" i="20" l="1"/>
  <c r="M38" i="20" s="1"/>
  <c r="L38" i="20"/>
  <c r="P26" i="10"/>
  <c r="G66" i="18"/>
  <c r="F66" i="18"/>
  <c r="G38" i="19"/>
  <c r="F38" i="19"/>
  <c r="G37" i="19"/>
  <c r="F37" i="19"/>
  <c r="G36" i="19"/>
  <c r="F36" i="19"/>
  <c r="G31" i="19"/>
  <c r="F31" i="19"/>
  <c r="F25" i="19"/>
  <c r="G25" i="19"/>
  <c r="F22" i="19"/>
  <c r="G22" i="19"/>
  <c r="F23" i="19"/>
  <c r="G23" i="19"/>
  <c r="F10" i="19"/>
  <c r="G10" i="19"/>
  <c r="F11" i="19"/>
  <c r="G11" i="19"/>
  <c r="G113" i="2"/>
  <c r="F113" i="2"/>
  <c r="G112" i="2"/>
  <c r="F112" i="2"/>
  <c r="G111" i="2"/>
  <c r="F111" i="2"/>
  <c r="G110" i="2"/>
  <c r="F110" i="2"/>
  <c r="G109" i="2"/>
  <c r="F109" i="2"/>
  <c r="F83" i="2"/>
  <c r="G82" i="2"/>
  <c r="F82" i="2"/>
  <c r="F61" i="2"/>
  <c r="G61" i="2"/>
  <c r="F62" i="2"/>
  <c r="G62" i="2"/>
  <c r="F63" i="2"/>
  <c r="G63" i="2"/>
  <c r="F64" i="2"/>
  <c r="G64" i="2"/>
  <c r="F70" i="2"/>
  <c r="G70" i="2"/>
  <c r="F71" i="2"/>
  <c r="G71" i="2"/>
  <c r="F50" i="2"/>
  <c r="G50" i="2"/>
  <c r="F56" i="2"/>
  <c r="G56" i="2"/>
  <c r="F57" i="2"/>
  <c r="G57" i="2"/>
  <c r="F59" i="2"/>
  <c r="G59" i="2"/>
  <c r="F60" i="2"/>
  <c r="G60" i="2"/>
  <c r="G48" i="2"/>
  <c r="F48" i="2"/>
  <c r="F36" i="2"/>
  <c r="F37" i="2"/>
  <c r="G37" i="2"/>
  <c r="F38" i="2"/>
  <c r="G38" i="2"/>
  <c r="G35" i="2"/>
  <c r="F35" i="2"/>
  <c r="F26" i="2"/>
  <c r="G26" i="2"/>
  <c r="G19" i="2"/>
  <c r="F20" i="2"/>
  <c r="G20" i="2"/>
  <c r="G18" i="2"/>
  <c r="F18" i="2"/>
  <c r="J55" i="20" l="1"/>
  <c r="V28" i="20"/>
  <c r="F12" i="2"/>
  <c r="G12" i="2"/>
  <c r="F13" i="2"/>
  <c r="F14" i="2"/>
  <c r="G14" i="2"/>
  <c r="F15" i="2"/>
  <c r="G15" i="2"/>
  <c r="F16" i="2"/>
  <c r="G16" i="2"/>
  <c r="F17" i="2"/>
  <c r="N35" i="10" l="1"/>
  <c r="N34" i="10"/>
  <c r="N33" i="10"/>
  <c r="N31" i="10"/>
  <c r="N30" i="10"/>
  <c r="N29" i="10"/>
  <c r="N27" i="10"/>
  <c r="N26" i="10"/>
  <c r="N25" i="10"/>
  <c r="N23" i="10"/>
  <c r="N22" i="10"/>
  <c r="N21" i="10"/>
  <c r="N16" i="10"/>
  <c r="N17" i="10"/>
  <c r="N18" i="10"/>
  <c r="N14" i="10"/>
  <c r="L35" i="10"/>
  <c r="L34" i="10"/>
  <c r="L33" i="10"/>
  <c r="L31" i="10"/>
  <c r="L30" i="10"/>
  <c r="L29" i="10"/>
  <c r="L27" i="10"/>
  <c r="L26" i="10"/>
  <c r="L25" i="10"/>
  <c r="L22" i="10"/>
  <c r="L23" i="10"/>
  <c r="L21" i="10"/>
  <c r="L15" i="10"/>
  <c r="L16" i="10"/>
  <c r="L17" i="10"/>
  <c r="L18" i="10"/>
  <c r="L14" i="10"/>
  <c r="H50" i="10"/>
  <c r="N50" i="10" s="1"/>
  <c r="F34" i="10"/>
  <c r="F35" i="10"/>
  <c r="F33" i="10"/>
  <c r="D115" i="2"/>
  <c r="C115" i="2"/>
  <c r="E108" i="2"/>
  <c r="C54" i="2"/>
  <c r="C35" i="14" s="1"/>
  <c r="D54" i="2"/>
  <c r="D35" i="14" s="1"/>
  <c r="G8" i="19"/>
  <c r="F8" i="19"/>
  <c r="G9" i="2"/>
  <c r="F9" i="2"/>
  <c r="F68" i="14"/>
  <c r="G68" i="14"/>
  <c r="F71" i="14"/>
  <c r="G71" i="14"/>
  <c r="F72" i="14"/>
  <c r="G72" i="14"/>
  <c r="F74" i="14"/>
  <c r="G74" i="14"/>
  <c r="F75" i="14"/>
  <c r="G75" i="14"/>
  <c r="G67" i="14"/>
  <c r="F67" i="14"/>
  <c r="D73" i="14"/>
  <c r="D65" i="14" s="1"/>
  <c r="E73" i="14"/>
  <c r="D70" i="14"/>
  <c r="E70" i="14"/>
  <c r="C70" i="14"/>
  <c r="F58" i="14"/>
  <c r="G58" i="14"/>
  <c r="D54" i="14"/>
  <c r="E54" i="14"/>
  <c r="C54" i="14"/>
  <c r="D48" i="14"/>
  <c r="E48" i="14"/>
  <c r="D49" i="14"/>
  <c r="E49" i="14"/>
  <c r="D51" i="14"/>
  <c r="E51" i="14"/>
  <c r="C51" i="14"/>
  <c r="C49" i="14"/>
  <c r="C48" i="14"/>
  <c r="D31" i="14"/>
  <c r="E31" i="14"/>
  <c r="D41" i="14"/>
  <c r="E41" i="14"/>
  <c r="D43" i="14"/>
  <c r="E43" i="14"/>
  <c r="C43" i="14"/>
  <c r="C41" i="14"/>
  <c r="C31" i="14"/>
  <c r="E15" i="11"/>
  <c r="D15" i="11"/>
  <c r="D14" i="11"/>
  <c r="C65" i="14" s="1"/>
  <c r="D6" i="3"/>
  <c r="D61" i="14" s="1"/>
  <c r="E6" i="3"/>
  <c r="E61" i="14" s="1"/>
  <c r="C6" i="3"/>
  <c r="D17" i="11" s="1"/>
  <c r="D38" i="18"/>
  <c r="D56" i="14" s="1"/>
  <c r="E38" i="18"/>
  <c r="E56" i="14" s="1"/>
  <c r="C38" i="18"/>
  <c r="C56" i="14" s="1"/>
  <c r="D20" i="18"/>
  <c r="E20" i="18"/>
  <c r="D11" i="18"/>
  <c r="E11" i="18"/>
  <c r="C11" i="18"/>
  <c r="D9" i="19"/>
  <c r="D64" i="18" s="1"/>
  <c r="D57" i="14" s="1"/>
  <c r="D21" i="19"/>
  <c r="C21" i="19"/>
  <c r="D27" i="19"/>
  <c r="D50" i="14" s="1"/>
  <c r="E27" i="19"/>
  <c r="C27" i="19"/>
  <c r="C50" i="14" s="1"/>
  <c r="E102" i="2"/>
  <c r="C102" i="2"/>
  <c r="D65" i="2"/>
  <c r="D95" i="2" s="1"/>
  <c r="E36" i="14"/>
  <c r="C65" i="2"/>
  <c r="D34" i="14"/>
  <c r="C34" i="14"/>
  <c r="D32" i="14"/>
  <c r="C22" i="2"/>
  <c r="E98" i="2"/>
  <c r="D97" i="2"/>
  <c r="E97" i="2"/>
  <c r="C97" i="2"/>
  <c r="D96" i="2"/>
  <c r="D40" i="14" s="1"/>
  <c r="E96" i="2"/>
  <c r="E40" i="14" s="1"/>
  <c r="C96" i="2"/>
  <c r="C40" i="14" s="1"/>
  <c r="E22" i="2"/>
  <c r="AC39" i="9"/>
  <c r="Y39" i="9"/>
  <c r="U39" i="9"/>
  <c r="Q39" i="9"/>
  <c r="M39" i="9"/>
  <c r="B41" i="14"/>
  <c r="B65" i="14"/>
  <c r="B64" i="14"/>
  <c r="B63" i="14"/>
  <c r="B61" i="14"/>
  <c r="B58" i="14"/>
  <c r="B57" i="14"/>
  <c r="B56" i="14"/>
  <c r="B55" i="14"/>
  <c r="B59" i="14"/>
  <c r="B54" i="14"/>
  <c r="B52" i="14"/>
  <c r="B51" i="14"/>
  <c r="B50" i="14"/>
  <c r="B48" i="14"/>
  <c r="B47" i="14"/>
  <c r="B45" i="14"/>
  <c r="B44" i="14"/>
  <c r="B43" i="14"/>
  <c r="B42" i="14"/>
  <c r="B40" i="14"/>
  <c r="B39" i="14"/>
  <c r="B38" i="14"/>
  <c r="B37" i="14"/>
  <c r="B36" i="14"/>
  <c r="B34" i="14"/>
  <c r="B35" i="14"/>
  <c r="B33" i="14"/>
  <c r="B32" i="14"/>
  <c r="B31" i="14"/>
  <c r="D22" i="2"/>
  <c r="C39" i="19" l="1"/>
  <c r="F73" i="14"/>
  <c r="E17" i="11"/>
  <c r="G56" i="14"/>
  <c r="F41" i="14"/>
  <c r="F70" i="14"/>
  <c r="F61" i="14"/>
  <c r="D77" i="2"/>
  <c r="D37" i="14" s="1"/>
  <c r="G43" i="14"/>
  <c r="G41" i="14"/>
  <c r="G51" i="14"/>
  <c r="G48" i="14"/>
  <c r="F43" i="14"/>
  <c r="D99" i="2"/>
  <c r="E34" i="14"/>
  <c r="G34" i="14" s="1"/>
  <c r="F27" i="2"/>
  <c r="G27" i="2"/>
  <c r="G65" i="2"/>
  <c r="F65" i="2"/>
  <c r="F102" i="2"/>
  <c r="G102" i="2"/>
  <c r="G70" i="14"/>
  <c r="D36" i="14"/>
  <c r="F36" i="14" s="1"/>
  <c r="E35" i="14"/>
  <c r="G35" i="14" s="1"/>
  <c r="G54" i="2"/>
  <c r="F54" i="2"/>
  <c r="F108" i="2"/>
  <c r="G108" i="2"/>
  <c r="E95" i="2"/>
  <c r="F23" i="2"/>
  <c r="G23" i="2"/>
  <c r="F22" i="2"/>
  <c r="G22" i="2"/>
  <c r="F97" i="2"/>
  <c r="G97" i="2"/>
  <c r="E50" i="14"/>
  <c r="G50" i="14" s="1"/>
  <c r="F27" i="19"/>
  <c r="G27" i="19"/>
  <c r="G40" i="14"/>
  <c r="G54" i="14"/>
  <c r="E39" i="19"/>
  <c r="G21" i="19"/>
  <c r="F21" i="19"/>
  <c r="E53" i="18"/>
  <c r="E64" i="18" s="1"/>
  <c r="F9" i="19"/>
  <c r="G9" i="19"/>
  <c r="D39" i="19"/>
  <c r="D52" i="14" s="1"/>
  <c r="F50" i="14"/>
  <c r="F56" i="14"/>
  <c r="C61" i="14"/>
  <c r="D18" i="11" s="1"/>
  <c r="D33" i="14"/>
  <c r="D98" i="2"/>
  <c r="F98" i="2" s="1"/>
  <c r="F34" i="14"/>
  <c r="E47" i="14"/>
  <c r="D47" i="14"/>
  <c r="E32" i="14"/>
  <c r="G32" i="14" s="1"/>
  <c r="F11" i="2"/>
  <c r="G11" i="2"/>
  <c r="C47" i="14"/>
  <c r="C53" i="18"/>
  <c r="C64" i="18" s="1"/>
  <c r="C57" i="14" s="1"/>
  <c r="F40" i="14"/>
  <c r="G31" i="14"/>
  <c r="F51" i="14"/>
  <c r="F49" i="14"/>
  <c r="F48" i="14"/>
  <c r="F54" i="14"/>
  <c r="C33" i="14"/>
  <c r="D7" i="11" s="1"/>
  <c r="C77" i="2"/>
  <c r="C32" i="14"/>
  <c r="C36" i="14"/>
  <c r="C95" i="2"/>
  <c r="C52" i="14"/>
  <c r="G73" i="14"/>
  <c r="G61" i="14"/>
  <c r="E18" i="11"/>
  <c r="E33" i="14"/>
  <c r="E77" i="2"/>
  <c r="E87" i="2" s="1"/>
  <c r="F11" i="18"/>
  <c r="G11" i="18"/>
  <c r="E99" i="2"/>
  <c r="F31" i="14"/>
  <c r="G49" i="14"/>
  <c r="G114" i="2" l="1"/>
  <c r="F114" i="2"/>
  <c r="E115" i="2"/>
  <c r="G115" i="2" s="1"/>
  <c r="D101" i="2"/>
  <c r="D106" i="2" s="1"/>
  <c r="D38" i="14" s="1"/>
  <c r="D39" i="14" s="1"/>
  <c r="F76" i="14"/>
  <c r="G76" i="14"/>
  <c r="E14" i="11"/>
  <c r="E65" i="14" s="1"/>
  <c r="F35" i="14"/>
  <c r="D87" i="2"/>
  <c r="D90" i="2" s="1"/>
  <c r="G36" i="14"/>
  <c r="G77" i="2"/>
  <c r="F77" i="2"/>
  <c r="F99" i="2"/>
  <c r="G99" i="2"/>
  <c r="F95" i="2"/>
  <c r="G95" i="2"/>
  <c r="G98" i="2"/>
  <c r="E52" i="14"/>
  <c r="F39" i="19"/>
  <c r="G39" i="19"/>
  <c r="F53" i="18"/>
  <c r="G53" i="18"/>
  <c r="E57" i="14"/>
  <c r="F57" i="14" s="1"/>
  <c r="F64" i="18"/>
  <c r="G64" i="18"/>
  <c r="F47" i="14"/>
  <c r="G47" i="14"/>
  <c r="F32" i="14"/>
  <c r="G57" i="14"/>
  <c r="E37" i="14"/>
  <c r="E101" i="2"/>
  <c r="E7" i="11"/>
  <c r="F33" i="14"/>
  <c r="G33" i="14"/>
  <c r="C101" i="2"/>
  <c r="C38" i="14" s="1"/>
  <c r="C37" i="14"/>
  <c r="C87" i="2"/>
  <c r="F115" i="2" l="1"/>
  <c r="D9" i="18"/>
  <c r="D16" i="18" s="1"/>
  <c r="D19" i="18" s="1"/>
  <c r="D21" i="18" s="1"/>
  <c r="D42" i="14"/>
  <c r="E106" i="2"/>
  <c r="F101" i="2"/>
  <c r="G101" i="2"/>
  <c r="F52" i="14"/>
  <c r="G52" i="14"/>
  <c r="F87" i="2"/>
  <c r="G87" i="2"/>
  <c r="D44" i="14"/>
  <c r="D19" i="19"/>
  <c r="E9" i="18"/>
  <c r="E16" i="18" s="1"/>
  <c r="E19" i="18" s="1"/>
  <c r="E42" i="14"/>
  <c r="E90" i="2"/>
  <c r="C90" i="2"/>
  <c r="C9" i="18"/>
  <c r="C16" i="18" s="1"/>
  <c r="C19" i="18" s="1"/>
  <c r="C21" i="18" s="1"/>
  <c r="C42" i="14"/>
  <c r="D8" i="11"/>
  <c r="C39" i="14"/>
  <c r="D13" i="11"/>
  <c r="F37" i="14"/>
  <c r="G37" i="14"/>
  <c r="E19" i="19" l="1"/>
  <c r="E91" i="2"/>
  <c r="D55" i="14"/>
  <c r="D68" i="18"/>
  <c r="D69" i="14" s="1"/>
  <c r="G69" i="14" s="1"/>
  <c r="F90" i="2"/>
  <c r="G90" i="2"/>
  <c r="E38" i="14"/>
  <c r="F106" i="2"/>
  <c r="G106" i="2"/>
  <c r="F19" i="18"/>
  <c r="G19" i="18"/>
  <c r="F69" i="14"/>
  <c r="C44" i="14"/>
  <c r="C19" i="19"/>
  <c r="F42" i="14"/>
  <c r="G42" i="14"/>
  <c r="C55" i="14"/>
  <c r="E44" i="14"/>
  <c r="G9" i="18"/>
  <c r="F9" i="18"/>
  <c r="D63" i="14"/>
  <c r="D45" i="14"/>
  <c r="D64" i="14"/>
  <c r="D59" i="14" l="1"/>
  <c r="D69" i="18"/>
  <c r="F38" i="14"/>
  <c r="G38" i="14"/>
  <c r="E13" i="11"/>
  <c r="E39" i="14"/>
  <c r="E8" i="11"/>
  <c r="G19" i="19"/>
  <c r="F19" i="19"/>
  <c r="E10" i="11"/>
  <c r="E64" i="14" s="1"/>
  <c r="E45" i="14"/>
  <c r="E9" i="11"/>
  <c r="E63" i="14" s="1"/>
  <c r="E11" i="11"/>
  <c r="G44" i="14"/>
  <c r="F44" i="14"/>
  <c r="F16" i="18"/>
  <c r="E21" i="18"/>
  <c r="G16" i="18"/>
  <c r="C69" i="18"/>
  <c r="C59" i="14"/>
  <c r="C45" i="14"/>
  <c r="D10" i="11"/>
  <c r="C64" i="14" s="1"/>
  <c r="D11" i="11"/>
  <c r="D9" i="11"/>
  <c r="C63" i="14" s="1"/>
  <c r="E68" i="18" l="1"/>
  <c r="G39" i="14"/>
  <c r="F39" i="14"/>
  <c r="E55" i="14"/>
  <c r="F21" i="18"/>
  <c r="G21" i="18"/>
  <c r="G45" i="14"/>
  <c r="F45" i="14"/>
  <c r="F68" i="18" l="1"/>
  <c r="G68" i="18"/>
  <c r="G55" i="14"/>
  <c r="F55" i="14"/>
  <c r="E59" i="14"/>
  <c r="E69" i="18"/>
  <c r="F69" i="18" l="1"/>
  <c r="G69" i="18"/>
  <c r="F59" i="14"/>
  <c r="G59" i="14"/>
</calcChain>
</file>

<file path=xl/sharedStrings.xml><?xml version="1.0" encoding="utf-8"?>
<sst xmlns="http://schemas.openxmlformats.org/spreadsheetml/2006/main" count="756" uniqueCount="557">
  <si>
    <t>Код рядка</t>
  </si>
  <si>
    <t>капітальне будівництво</t>
  </si>
  <si>
    <t>придбання (виготовлення) основних засобів</t>
  </si>
  <si>
    <t>придбання (створення) нематеріальних активів</t>
  </si>
  <si>
    <t>Фінансовий результат від операційної діяльності</t>
  </si>
  <si>
    <t>Витрати на оплату праці</t>
  </si>
  <si>
    <t>Відрахування на соціальні заходи</t>
  </si>
  <si>
    <t>Амортизація</t>
  </si>
  <si>
    <t>за ЗКГНГ</t>
  </si>
  <si>
    <t>за СПОДУ</t>
  </si>
  <si>
    <t xml:space="preserve">за  КВЕД  </t>
  </si>
  <si>
    <t xml:space="preserve">Місцезнаходження  </t>
  </si>
  <si>
    <t xml:space="preserve">Телефон </t>
  </si>
  <si>
    <t xml:space="preserve">Прізвище та ініціали керівника  </t>
  </si>
  <si>
    <t xml:space="preserve">Організаційно-правова форма </t>
  </si>
  <si>
    <t xml:space="preserve">Вид економічної діяльності    </t>
  </si>
  <si>
    <t xml:space="preserve">Галузь     </t>
  </si>
  <si>
    <t xml:space="preserve">Код рядка </t>
  </si>
  <si>
    <t>Територія</t>
  </si>
  <si>
    <t>Форма власності</t>
  </si>
  <si>
    <t>витрати на страхові послуги</t>
  </si>
  <si>
    <t>витрати на аудиторські послуги</t>
  </si>
  <si>
    <t>Валовий прибуток (збиток)</t>
  </si>
  <si>
    <t xml:space="preserve">прибуток </t>
  </si>
  <si>
    <t>збиток</t>
  </si>
  <si>
    <t>Резервний фонд</t>
  </si>
  <si>
    <t>неустойки (штрафи, пені)</t>
  </si>
  <si>
    <t>витрати на паливо та енергію</t>
  </si>
  <si>
    <t>Інші операційні витрати</t>
  </si>
  <si>
    <t>придбання (виготовлення) інших необоротних матеріальних активів</t>
  </si>
  <si>
    <t>Факт минулого року</t>
  </si>
  <si>
    <t>Виручка від реалізації основних фондів</t>
  </si>
  <si>
    <t xml:space="preserve">Виручка від реалізації нематеріальних активів </t>
  </si>
  <si>
    <t>на початок періоду</t>
  </si>
  <si>
    <t>Чистий грошовий потік</t>
  </si>
  <si>
    <t>Забезпечення</t>
  </si>
  <si>
    <t>х</t>
  </si>
  <si>
    <t>витрати на службові відрядження</t>
  </si>
  <si>
    <t>витрати на зв’язок</t>
  </si>
  <si>
    <t>витрати на оплату праці</t>
  </si>
  <si>
    <t>відрахування на соціальні заходи</t>
  </si>
  <si>
    <t>амортизація основних засобів і нематеріальних активів загальногосподарського призначення</t>
  </si>
  <si>
    <t>витрати на операційну оренду основних засобів та роялті, що мають загальногосподарське призначення</t>
  </si>
  <si>
    <t>витрати на страхування майна загальногосподарського призначення</t>
  </si>
  <si>
    <t>витрати на страхування загальногосподарського персоналу</t>
  </si>
  <si>
    <t xml:space="preserve">організаційно-технічні послуги </t>
  </si>
  <si>
    <t>юридичні послуги</t>
  </si>
  <si>
    <t>послуги з оцінки майна</t>
  </si>
  <si>
    <t>витрати на охорону праці загальногосподарського персоналу</t>
  </si>
  <si>
    <t xml:space="preserve">витрати на підвищення кваліфікації та перепідготовку кадрів </t>
  </si>
  <si>
    <t>витрати на поліпшення основних фондів</t>
  </si>
  <si>
    <t>відрахування до резерву сумнівних боргів</t>
  </si>
  <si>
    <t>№ з/п</t>
  </si>
  <si>
    <t xml:space="preserve">Надходження від продажу акцій та облігацій </t>
  </si>
  <si>
    <t xml:space="preserve">Придбання акцій та облігацій  </t>
  </si>
  <si>
    <t>на кінець періоду</t>
  </si>
  <si>
    <t>Залучення кредитних коштів</t>
  </si>
  <si>
    <t>Усього</t>
  </si>
  <si>
    <t>Відсоток</t>
  </si>
  <si>
    <t>Залишок нерозподіленого прибутку (непокритого збитку) на початок звітного періоду</t>
  </si>
  <si>
    <t>Залишок нерозподіленого прибутку (непокритого збитку) на кінець звітного періоду</t>
  </si>
  <si>
    <t>відрахування до недержавних пенсійних фондів</t>
  </si>
  <si>
    <t>витрати на консалтингові послуги</t>
  </si>
  <si>
    <t>амортизація основних засобів і нематеріальних активів</t>
  </si>
  <si>
    <t>витрати на електроенергію</t>
  </si>
  <si>
    <t xml:space="preserve">витрати на паливо </t>
  </si>
  <si>
    <t>консультаційні та інформаційні послуги</t>
  </si>
  <si>
    <t>Зобов'язання</t>
  </si>
  <si>
    <t xml:space="preserve">Сума, валюта за договорами </t>
  </si>
  <si>
    <t>Процентна ставка</t>
  </si>
  <si>
    <t>модернізація, модифікація (добудова, дообладнання, реконструкція) основних засобів</t>
  </si>
  <si>
    <t>Розвиток виробництва</t>
  </si>
  <si>
    <t>витрати на благодійну допомогу</t>
  </si>
  <si>
    <t xml:space="preserve">Вид кредитного продукту та цільове призначення </t>
  </si>
  <si>
    <t xml:space="preserve">      4. Діючі фінансові зобов'язання підприємства</t>
  </si>
  <si>
    <t xml:space="preserve">      5. Інформація щодо отримання та повернення залучених коштів</t>
  </si>
  <si>
    <t>витрати на утримання основних фондів, інших необоротних активів загальногосподарського використання,  у тому числі:</t>
  </si>
  <si>
    <t>(посада)</t>
  </si>
  <si>
    <t>(підпис)</t>
  </si>
  <si>
    <t>Інші операційні витрати, усього, у тому числі:</t>
  </si>
  <si>
    <t>Капітальні інвестиції, усього,
у тому числі:</t>
  </si>
  <si>
    <t>податок на доходи фізичних осіб</t>
  </si>
  <si>
    <t xml:space="preserve">Єдиний внесок на загальнообов'язкове державне соціальне страхування                              </t>
  </si>
  <si>
    <t>акцизний податок</t>
  </si>
  <si>
    <t>Вид діяльності</t>
  </si>
  <si>
    <t>Заборгованість на останню дату</t>
  </si>
  <si>
    <t>Бюджетне фінансування</t>
  </si>
  <si>
    <t>інші платежі (розшифрувати)</t>
  </si>
  <si>
    <t>Дата видачі / погашення (графік)</t>
  </si>
  <si>
    <t>кредити</t>
  </si>
  <si>
    <t>Отримання коштів  за довгостроковими зобов'язаннями, у тому числі:</t>
  </si>
  <si>
    <t>Повернення коштів за короткостроковими зобов'язаннями, у тому числі:</t>
  </si>
  <si>
    <t>Отримання коштів за короткостроковими зобов'язаннями, у тому числі:</t>
  </si>
  <si>
    <t>Повернення коштів  за довгостроковими зобов'язаннями, у тому числі:</t>
  </si>
  <si>
    <t xml:space="preserve">позики </t>
  </si>
  <si>
    <t>Фінансовий результат до оподаткування</t>
  </si>
  <si>
    <t>Чистий  фінансовий результат, у тому числі:</t>
  </si>
  <si>
    <t>І. Формування фінансових результатів</t>
  </si>
  <si>
    <t>плата за користування надрами</t>
  </si>
  <si>
    <t>Оптимальне значення</t>
  </si>
  <si>
    <t>&gt; 0</t>
  </si>
  <si>
    <t xml:space="preserve">         (ініціали, прізвище)    </t>
  </si>
  <si>
    <t>у тому числі:</t>
  </si>
  <si>
    <t>рентна плата за транспортування</t>
  </si>
  <si>
    <t>Середньооблікова кількість штатних працівників</t>
  </si>
  <si>
    <t>витрати, пов'язані з використанням власних службових автомобілів</t>
  </si>
  <si>
    <t>Чистий дохід від реалізації продукції (товарів, робіт, послуг) (розшифрувати)</t>
  </si>
  <si>
    <t>Дохід від участі в капіталі (розшифрувати)</t>
  </si>
  <si>
    <t>Інші фінансові доходи (розшифрувати)</t>
  </si>
  <si>
    <t>інші адміністративні витрати (розшифрувати)</t>
  </si>
  <si>
    <t>Фінансові витрати (розшифрувати)</t>
  </si>
  <si>
    <t>Втрати від участі в капіталі (розшифрувати)</t>
  </si>
  <si>
    <t>Інші витрати (розшифрувати)</t>
  </si>
  <si>
    <t>Інші фонди (розшифрувати)</t>
  </si>
  <si>
    <t>Інші цілі (розшифрувати)</t>
  </si>
  <si>
    <t>місцеві податки та збори (розшифрувати)</t>
  </si>
  <si>
    <t>Цільове фінансування  (розшифрувати)</t>
  </si>
  <si>
    <t xml:space="preserve">Інші надходження (розшифрувати) </t>
  </si>
  <si>
    <t xml:space="preserve">Придбання (створення) основних засобів (розшифрувати) </t>
  </si>
  <si>
    <t xml:space="preserve">Капітальне будівництво (розшифрувати) </t>
  </si>
  <si>
    <t xml:space="preserve">Придбання (створення) нематеріальних активів (розшифрувати) </t>
  </si>
  <si>
    <t>облігації</t>
  </si>
  <si>
    <t>інші витрати (розшифрувати)</t>
  </si>
  <si>
    <t>інші витрати на збут (розшифрувати)</t>
  </si>
  <si>
    <t>Собівартість реалізованої продукції (товарів, робіт, послуг) (розшифрувати)</t>
  </si>
  <si>
    <t>Найменування  банку</t>
  </si>
  <si>
    <t>Інші джерела (розшифрувати)</t>
  </si>
  <si>
    <t>(ініціали, прізвище)</t>
  </si>
  <si>
    <t>за КОАТУУ</t>
  </si>
  <si>
    <t>за КОПФГ</t>
  </si>
  <si>
    <t xml:space="preserve">за ЄДРПОУ </t>
  </si>
  <si>
    <t>у тому числі за основними видами діяльності за КВЕД</t>
  </si>
  <si>
    <t>погашення реструктуризованих та відстрочених сум, що підлягають сплаті в поточному році до бюджетів та державних цільових фондів</t>
  </si>
  <si>
    <t>(найменування підприємства)</t>
  </si>
  <si>
    <t>Середньооблікова чисельність осіб, у тому числі:</t>
  </si>
  <si>
    <t>План минулого року</t>
  </si>
  <si>
    <t>Код за ЄДРПОУ</t>
  </si>
  <si>
    <t>Рік</t>
  </si>
  <si>
    <t>Витрати на збут</t>
  </si>
  <si>
    <t>Витрати (дохід) з податку на прибуток</t>
  </si>
  <si>
    <t xml:space="preserve">Прибуток (збиток) від  припиненої діяльності після оподаткування </t>
  </si>
  <si>
    <t>Адміністративні витрати</t>
  </si>
  <si>
    <t>Інші операційні доходи/витрати</t>
  </si>
  <si>
    <t>EBITDA</t>
  </si>
  <si>
    <t>Доходи/витрати від фінансової та інвестиційної діяльності</t>
  </si>
  <si>
    <t>Грошові кошти на початок періоду</t>
  </si>
  <si>
    <t>Чистий рух грошових коштів від операційної діяльності</t>
  </si>
  <si>
    <t>Чистий рух грошових коштів від фінансової діяльності</t>
  </si>
  <si>
    <t>Грошові кошти на кінець періоду</t>
  </si>
  <si>
    <t>Необоротні активи</t>
  </si>
  <si>
    <t>Оборотні активи</t>
  </si>
  <si>
    <t>Власний капітал</t>
  </si>
  <si>
    <t>Розподіл чистого прибутку</t>
  </si>
  <si>
    <t xml:space="preserve">Нараховані до сплати обов'язкові платежі підприємства до бюджету та єдиний внесок на загальнообов'язкове державне соціальне страхування </t>
  </si>
  <si>
    <t>ІІІ. Рух грошових коштів</t>
  </si>
  <si>
    <t>Податок на прибуток підприємств</t>
  </si>
  <si>
    <t>IІ. Розрахунки з бюджетом</t>
  </si>
  <si>
    <t>Чистий рух грошових коштів операційної діяльності</t>
  </si>
  <si>
    <t>І. Рух коштів у результаті операційної діяльності</t>
  </si>
  <si>
    <t>II. Рух коштів у результаті інвестиційної діяльності</t>
  </si>
  <si>
    <t>Чистий рух коштів від інвестиційної діяльності </t>
  </si>
  <si>
    <t>III. Рух коштів у результаті фінансової діяльності</t>
  </si>
  <si>
    <t>Чистий рух коштів від фінансової діяльності </t>
  </si>
  <si>
    <t>Надходження від отриманих:</t>
  </si>
  <si>
    <t>відсотків </t>
  </si>
  <si>
    <t>дивідендів </t>
  </si>
  <si>
    <t>Надходження від деривативів</t>
  </si>
  <si>
    <t>Власного капіталу </t>
  </si>
  <si>
    <t>Розрахунок показника EBITDA</t>
  </si>
  <si>
    <t>Коефіцієнт рентабельності власного капіталу</t>
  </si>
  <si>
    <t xml:space="preserve">Вплив зміни валютних курсів на залишок коштів </t>
  </si>
  <si>
    <t>Довгострокові зобов'язання і забезпечення</t>
  </si>
  <si>
    <t>Поточні зобов'язання і забезпечення</t>
  </si>
  <si>
    <t>Коефіцієнт рентабельності активів</t>
  </si>
  <si>
    <t>погашення податкового боргу, у тому числі:</t>
  </si>
  <si>
    <t>Собівартість реалізованої продукції (товарів, робіт, послуг)</t>
  </si>
  <si>
    <t>&gt; 1</t>
  </si>
  <si>
    <t xml:space="preserve">Прибуток (збиток) від звичайної діяльності до оподаткування </t>
  </si>
  <si>
    <t>Коригування на:</t>
  </si>
  <si>
    <t>Грошові кошти від операційної діяльності</t>
  </si>
  <si>
    <t>Сплачений податок на прибуток</t>
  </si>
  <si>
    <t>амортизацію необоротних активів</t>
  </si>
  <si>
    <t xml:space="preserve">збільшення (зменшення) забезпечень  </t>
  </si>
  <si>
    <t xml:space="preserve">збиток (прибуток) від нереалізованих курсових різниць </t>
  </si>
  <si>
    <t>збиток (прибуток) від неопераційної діяльності та інших негрошових операцій (розшифрувати)</t>
  </si>
  <si>
    <t>Зменшення (збільшення) оборотних активів (розшифрувати)</t>
  </si>
  <si>
    <t>Збільшення (зменшення) поточних зобов’язань (розшифрувати)</t>
  </si>
  <si>
    <t>транспортні витрати</t>
  </si>
  <si>
    <t>витрати на зберігання та упаковку</t>
  </si>
  <si>
    <t>Коефіцієнти рентабельності та прибутковості</t>
  </si>
  <si>
    <t>Аналіз капітальних інвестицій</t>
  </si>
  <si>
    <t>Коефіцієнти фінансової стійкості та ліквідності</t>
  </si>
  <si>
    <t>Стандарти звітності П(с)БОУ</t>
  </si>
  <si>
    <t>Стандарти звітності МСФЗ</t>
  </si>
  <si>
    <t>Перенесено з додаткового капіталу</t>
  </si>
  <si>
    <t>Марка</t>
  </si>
  <si>
    <t>Рік придбання</t>
  </si>
  <si>
    <t>Витрати, усього</t>
  </si>
  <si>
    <t>матеріальні витрати</t>
  </si>
  <si>
    <t>оплата праці</t>
  </si>
  <si>
    <t>амортизація</t>
  </si>
  <si>
    <t>інші витрати</t>
  </si>
  <si>
    <t>Договір</t>
  </si>
  <si>
    <t>Дата початку оренди</t>
  </si>
  <si>
    <t>Сума орендної плати</t>
  </si>
  <si>
    <t>Основні фінансові показники</t>
  </si>
  <si>
    <t>Чистий дохід від реалізації продукції (товарів, робіт, послуг)</t>
  </si>
  <si>
    <t>Відрахування частини чистого прибутку, усього, у тому числі:</t>
  </si>
  <si>
    <t>витрати на оренду службових автомобілів</t>
  </si>
  <si>
    <t>№</t>
  </si>
  <si>
    <t>Загальна кошторисна вартість</t>
  </si>
  <si>
    <t>Первісна балансова вартість введених потужностей на початок планового року</t>
  </si>
  <si>
    <t>Капітальні інвестиції</t>
  </si>
  <si>
    <t>IV. Капітальні інвестиції</t>
  </si>
  <si>
    <t>VI. Звіт про фінансовий стан</t>
  </si>
  <si>
    <t>V. Коефіцієнтний аналіз</t>
  </si>
  <si>
    <t>8. Джерела капітальних інвестицій</t>
  </si>
  <si>
    <t>Інші операційні доходи (розшифрувати), у тому числі:</t>
  </si>
  <si>
    <t>курсові різниці</t>
  </si>
  <si>
    <t>Інші доходи (розшифрувати), у тому числі:</t>
  </si>
  <si>
    <t>Інші витрати (розшифрувати), у тому числі:</t>
  </si>
  <si>
    <t>2145/1</t>
  </si>
  <si>
    <t>2145/2</t>
  </si>
  <si>
    <t>4010</t>
  </si>
  <si>
    <t>Таблиця 1</t>
  </si>
  <si>
    <t>Таблиця 2</t>
  </si>
  <si>
    <t>Таблиця 3</t>
  </si>
  <si>
    <t>Адміністративні витрати, у тому числі:</t>
  </si>
  <si>
    <t>Витрати на збут, у тому числі:</t>
  </si>
  <si>
    <t>Рентабельність EBITDA</t>
  </si>
  <si>
    <t>Чистий  фінансовий результат</t>
  </si>
  <si>
    <t>Коефіцієнт рентабельності діяльності</t>
  </si>
  <si>
    <t>Коефіцієнт фінансової стійкості</t>
  </si>
  <si>
    <t>Інші доходи/витрати</t>
  </si>
  <si>
    <t>Чистий рух грошових коштів від інвестиційної діяльності</t>
  </si>
  <si>
    <t>Елементи операційних витрат</t>
  </si>
  <si>
    <t>тис. гривень (без ПДВ)</t>
  </si>
  <si>
    <t>Факт</t>
  </si>
  <si>
    <t>Додаток 3</t>
  </si>
  <si>
    <t>ЗВІТ</t>
  </si>
  <si>
    <t>Продовження додатка 3</t>
  </si>
  <si>
    <t>План</t>
  </si>
  <si>
    <t xml:space="preserve">чистий дохід  від реалізації продукції (товарів, робіт, послуг) </t>
  </si>
  <si>
    <t xml:space="preserve">кількість продукції/     наданих послуг </t>
  </si>
  <si>
    <t>Заборгованість за кредитами на початок звітного періоду</t>
  </si>
  <si>
    <t>Отримано залучених коштів за звітний період</t>
  </si>
  <si>
    <t>план</t>
  </si>
  <si>
    <t>факт</t>
  </si>
  <si>
    <t>Повернено залучених коштів  за звітний період</t>
  </si>
  <si>
    <t>Заборгованість на кінець звітного періоду</t>
  </si>
  <si>
    <t xml:space="preserve">      3. Інформація про бізнес підприємства (код рядка 1000 фінансового плану)</t>
  </si>
  <si>
    <t>6. Витрати, пов'язані з використанням власних службових автомобілів (у складі адміністративних витрат, рядок 1041)</t>
  </si>
  <si>
    <t>7. Витрати на оренду службових автомобілів (у складі адміністративних витрат, рядок 1042)</t>
  </si>
  <si>
    <t>Найменування об’єкта</t>
  </si>
  <si>
    <t>9. Капітальне будівництво (рядок 4010 таблиці 4)</t>
  </si>
  <si>
    <t>Прибуток (збиток) від операційної діяльності до змін в оборотному капіталі</t>
  </si>
  <si>
    <t>Інші поточні податки, збори, обов'язкові платежі до державного та місцевих бюджетів, у тому числі:</t>
  </si>
  <si>
    <t>Сплата інших податків, зборів, обов'язкових платежів до державного та місцевих бюджетів</t>
  </si>
  <si>
    <t xml:space="preserve">          </t>
  </si>
  <si>
    <t>Коди</t>
  </si>
  <si>
    <t>Таблиця 6</t>
  </si>
  <si>
    <t>витрати, що здійснюються для підтримання об’єкта в робочому стані (проведення ремонту, технічного огляду, нагляду, обслуговування тощо)</t>
  </si>
  <si>
    <t>інші операційні витрати (розшифрувати)</t>
  </si>
  <si>
    <t>Неконтрольована частка</t>
  </si>
  <si>
    <t xml:space="preserve">план </t>
  </si>
  <si>
    <t>Валовий прибуток/збиток</t>
  </si>
  <si>
    <t>Усього виплат на користь держави</t>
  </si>
  <si>
    <t>Усього активи</t>
  </si>
  <si>
    <t>Усього зобов'язання і забезпечення</t>
  </si>
  <si>
    <t>у тому числі грошові кошти та їх еквіваленти</t>
  </si>
  <si>
    <t>у тому числі державні гранти і субсидії</t>
  </si>
  <si>
    <t>у тому числі фінансові запозичення</t>
  </si>
  <si>
    <t>Доходи і витрати (деталізація)</t>
  </si>
  <si>
    <t xml:space="preserve">пояснення та обґрунтування відхилення від запланованого рівня доходів/витрат                               </t>
  </si>
  <si>
    <t>відхилення,  +/–</t>
  </si>
  <si>
    <t>виконання, %</t>
  </si>
  <si>
    <t>Доходи і витрати (узагальнені показники)</t>
  </si>
  <si>
    <t>Інші операційні доходи/витрати
(рядок 1030 - рядок 1080)</t>
  </si>
  <si>
    <t>Доходи/витрати від фінансової та інвестиційної діяльності
(рядок 1110 + рядок 1120 - рядок 1130 - рядок 1140)</t>
  </si>
  <si>
    <t>Інші доходи/витрати
(рядок 1150 - рядок 1160)</t>
  </si>
  <si>
    <t>Фінансовий результат від операційної діяльності, рядок 1100</t>
  </si>
  <si>
    <t>плюс амортизація, рядок 1530</t>
  </si>
  <si>
    <t>мінус операційні доходи від курсових різниць, рядок 1031</t>
  </si>
  <si>
    <t>плюс операційні витрати від курсових різниць, рядок 1084</t>
  </si>
  <si>
    <t>Матеріальні витрати, у тому числі:</t>
  </si>
  <si>
    <t>витрати на сировину та основні матеріали</t>
  </si>
  <si>
    <t>Найменування показника</t>
  </si>
  <si>
    <t xml:space="preserve">Надходження </t>
  </si>
  <si>
    <t>Витрати</t>
  </si>
  <si>
    <t>Сплата дивідендів на державну частку/частини чистого прибутку</t>
  </si>
  <si>
    <t>Перерахування коштів державі як власнику</t>
  </si>
  <si>
    <t xml:space="preserve">вплив зміни валютних курсів на залишок коштів </t>
  </si>
  <si>
    <t>Продовження  таблиці 6</t>
  </si>
  <si>
    <t>Відхилення,  +/–</t>
  </si>
  <si>
    <t>Виконання, %</t>
  </si>
  <si>
    <t>керівники</t>
  </si>
  <si>
    <t>професіонали</t>
  </si>
  <si>
    <t>фахівці</t>
  </si>
  <si>
    <t>технічні службовці</t>
  </si>
  <si>
    <t>робітники</t>
  </si>
  <si>
    <t>інші категорії</t>
  </si>
  <si>
    <t>адміністративно-управлінський персонал</t>
  </si>
  <si>
    <t>директор</t>
  </si>
  <si>
    <t>працівники</t>
  </si>
  <si>
    <t>Середньомісячний дохід одного працівника, гривень</t>
  </si>
  <si>
    <t>У тому числі за їх видами</t>
  </si>
  <si>
    <t>освоєння капітальних вкладень</t>
  </si>
  <si>
    <t>власні кошти</t>
  </si>
  <si>
    <t>кредитні кошти</t>
  </si>
  <si>
    <t>інші джерела (зазначити джерело)</t>
  </si>
  <si>
    <t>усього на рік</t>
  </si>
  <si>
    <t>фінансування капітальних інвестицій (оплата грошовими коштами), усього</t>
  </si>
  <si>
    <t xml:space="preserve">у тому числі </t>
  </si>
  <si>
    <t>Власні кошти (розшифрувати)</t>
  </si>
  <si>
    <t xml:space="preserve">Довгострокові зобов'язання, усього </t>
  </si>
  <si>
    <t>Короткострокові зобов'язання, усього</t>
  </si>
  <si>
    <t>Інші фінансові зобов'язання, усього</t>
  </si>
  <si>
    <t>Зміна ціни одиниці  (вартості продукції/     наданих послуг)</t>
  </si>
  <si>
    <t>ціна одиниці     (вартість  продукції/     наданих послуг), гривень</t>
  </si>
  <si>
    <t>кількість продукції/             наданих послуг, одиниця виміру</t>
  </si>
  <si>
    <t>чистий дохід  від реалізації продукції (товарів, робіт, послуг),     тис. гривень</t>
  </si>
  <si>
    <t>2120/2130</t>
  </si>
  <si>
    <t>Грошові кошти</t>
  </si>
  <si>
    <t>Примітки</t>
  </si>
  <si>
    <t>Плановий рік, усього</t>
  </si>
  <si>
    <t>План звітного періоду</t>
  </si>
  <si>
    <t>Факт звітного періоду</t>
  </si>
  <si>
    <t xml:space="preserve">(ініціали, прізвище)    </t>
  </si>
  <si>
    <t>Одиниця виміру, тис. гривень</t>
  </si>
  <si>
    <t>мінус/плюс значні нетипові операційні доходи/витрати (розшифрувати)</t>
  </si>
  <si>
    <t>Коефіцієнт рентабельності власного капіталу
(чистий фінансовий результат, рядок 1190 / власний капітал, рядок 6090)</t>
  </si>
  <si>
    <t>Коефіцієнт рентабельності діяльності
(чистий фінансовий результат, рядок 1190 / чистий дохід від реалізації продукції (товарів, робіт, послуг), рядок 1000)</t>
  </si>
  <si>
    <t>Коефіцієнт фінансової стійкості
(власний капітал, рядок 6090 / довгострокові зобов'язання, рядок 6040 + поточні зобов'язання, рядок 6050)</t>
  </si>
  <si>
    <t>Коефіцієнт поточної ліквідності (покриття)
(оборотні активи, рядок 6010 / поточні зобов'язання, рядок 6050)</t>
  </si>
  <si>
    <t>Коефіцієнт відношення капітальних інвестицій до амортизації
(рядок 4000 / рядок 1530)</t>
  </si>
  <si>
    <t>Ковенанти/обмежувальні коефіцієнти</t>
  </si>
  <si>
    <t>Коефіцієнт відношення боргу до EBITDA
(довгострокові зобов'язання, рядок 6040 + поточні зобов'язання,                                                рядок 6050 / EBITDA, рядок 1410)</t>
  </si>
  <si>
    <t xml:space="preserve">Найменування об’єкта </t>
  </si>
  <si>
    <t>Інформація щодо проектно-кошторисної документації (стан розроблення, затвердження, у разі затвердження зазначити орган, яким затверджено, та відповідний документ)</t>
  </si>
  <si>
    <t>Документ, яким затверджений титул будови, із зазначенням органу, який його погодив</t>
  </si>
  <si>
    <t>Податок на додану вартість, нарахований до сплати до державного бюджету за підсумками звітного періоду</t>
  </si>
  <si>
    <t>Податок на додану вартість, що підлягає відшкодуванню з державного бюджету за підсумками звітного періоду</t>
  </si>
  <si>
    <t>Збільшення</t>
  </si>
  <si>
    <t>Характеризує ефективність використання активів підприємства</t>
  </si>
  <si>
    <t>Характеризує ефективність господарської діяльності підприємства</t>
  </si>
  <si>
    <t>Характеризує співвідношення власних та позикових коштів і залежність підприємства від зовнішніх фінансових джерел</t>
  </si>
  <si>
    <t>Характеризує інвестиційну політику підприємства</t>
  </si>
  <si>
    <t>Показує достатність ресурсів підприємства, які може бути використано для погашення його поточних зобов'язань.  Нормативним значенням для цього показника є &gt; 1–1,5</t>
  </si>
  <si>
    <t>Мета використання</t>
  </si>
  <si>
    <t xml:space="preserve">У разі збільшення витрат  на оплату праці в плановому році порівняно до запланованих та порівняно з попереднім роком обов'язково надаються відповідні обґрунтування. </t>
  </si>
  <si>
    <t>Податок на додану вартість нарахований/до відшкодування                            (з мінусом)</t>
  </si>
  <si>
    <t>Валова рентабельність
(валовий прибуток, рядок 1020 / чистий дохід від реалізації продукції (товарів, робіт, послуг), рядок 1000, %)</t>
  </si>
  <si>
    <t>Рентабельність EBITDA
(EBITDA, рядок 1410 / чистий дохід від реалізації продукції (товарів, робіт, послуг), рядок 1000, %)</t>
  </si>
  <si>
    <t>Коефіцієнт зносу основних засобів 
(сума зносу / первісна вартість основних засобів) 
(форма 1, рядок 1012 / форма 1, рядок 1011)</t>
  </si>
  <si>
    <t>Інші коефіцієнти/ковенанти, якщо такі передбачені умовами кредитних договорів, із зазначенням банку, валюти та суми зобов'язання на дату останньої звітності, строку погашення. У графі "Оптимальне значення" вказати граничне значення коефіцієнта</t>
  </si>
  <si>
    <t>Звітний період</t>
  </si>
  <si>
    <t>(І квартал, півріччя, 9 місяців, рік)</t>
  </si>
  <si>
    <t>Минулий рік (аналогічний період)</t>
  </si>
  <si>
    <t>до Порядку складання, затвердження та контролю виконання фінансових планів підприємств комунальної власності територіальної громади міста Дніпропетровська</t>
  </si>
  <si>
    <t>Відрахування частини чистого прибутку</t>
  </si>
  <si>
    <t xml:space="preserve">Керівник </t>
  </si>
  <si>
    <t xml:space="preserve">Усього виплат </t>
  </si>
  <si>
    <t>внесок 15 % чистого прибутку до загального фонду міського бюджету</t>
  </si>
  <si>
    <t>внесок 60 % частини прибутку, який залишається в розпорядженні підприємства після оподаткування відповідно до чинного законодавства та сплати 15 % чистого прибутку до загального фонду міського бюджету</t>
  </si>
  <si>
    <t xml:space="preserve">     (ініціали, прізвище)    </t>
  </si>
  <si>
    <t>Коефіцієнт відношення капітальних інвестицій до чистого доходу (виручки) від реалізації продукції (товарів, робіт, послуг) (рядок 4000 / рядок 1000)</t>
  </si>
  <si>
    <r>
      <t>у тому числі:</t>
    </r>
    <r>
      <rPr>
        <i/>
        <sz val="16"/>
        <rFont val="Times New Roman"/>
        <family val="1"/>
        <charset val="204"/>
      </rPr>
      <t xml:space="preserve"> </t>
    </r>
  </si>
  <si>
    <t>Фонд оплати праці, тис. гривень,  у тому числі:</t>
  </si>
  <si>
    <t>Плановий  період</t>
  </si>
  <si>
    <t>відхи-лення,  +/–</t>
  </si>
  <si>
    <t>вико-нання, %</t>
  </si>
  <si>
    <t>Рік початку        і закінчення будів-
ництва</t>
  </si>
  <si>
    <t>Незавер-
шене будівництво на початок планового року</t>
  </si>
  <si>
    <t xml:space="preserve">      2. Перелік відокремлених підрозділів підприємства, які включені до консолідованого (зведеного) фінансового плану</t>
  </si>
  <si>
    <t>Найменування відокремленого підрозділу підприємства</t>
  </si>
  <si>
    <t xml:space="preserve"> </t>
  </si>
  <si>
    <t>Таблиця І. Формування фінансових результатів</t>
  </si>
  <si>
    <t>Таблиця IІ. Розрахунки з бюджетом</t>
  </si>
  <si>
    <t>Таблиця ІІІ. Рух грошових коштів</t>
  </si>
  <si>
    <t xml:space="preserve">Таблиця IV. Капітальні інвестиції </t>
  </si>
  <si>
    <t>Таблиця V. Коефіцієнтний аналіз</t>
  </si>
  <si>
    <t xml:space="preserve">      1. Дані про підприємство, персонал та фонд оплати праці</t>
  </si>
  <si>
    <t>ПРО ВИКОНАННЯ ФІНАНСОВОГО ПЛАНУ ПІДПРИЄМСТВА</t>
  </si>
  <si>
    <r>
      <t xml:space="preserve">Орган державного управління  </t>
    </r>
    <r>
      <rPr>
        <b/>
        <i/>
        <sz val="18"/>
        <rFont val="Times New Roman"/>
        <family val="1"/>
        <charset val="204"/>
      </rPr>
      <t xml:space="preserve"> </t>
    </r>
  </si>
  <si>
    <t>відхи-
лення,  +/–</t>
  </si>
  <si>
    <t>Минулий рік (анало-
гічний період)</t>
  </si>
  <si>
    <t xml:space="preserve">      Загальна інформація про підприємство (резюме) ___________________________________________________________________________________________________________________
______________________________________________________________________________________________________________________________________________________________</t>
  </si>
  <si>
    <t>Усього доходів (рядок 1000 + рядок 1030 + рядок 1110 + рядок 1120 + рядок 1150)</t>
  </si>
  <si>
    <t>Усього витрат (рядок 1010 + рядок 1040 + рядок 1070 + рядок 1080 + рядок 1130 + рядок 1140 + рядок 1160 + рядок 1180 + рядок 1190)</t>
  </si>
  <si>
    <t xml:space="preserve">                                                 (посада)</t>
  </si>
  <si>
    <t xml:space="preserve">                                                (посада)</t>
  </si>
  <si>
    <t xml:space="preserve">                                               (посада)</t>
  </si>
  <si>
    <t xml:space="preserve">                                        (посада)</t>
  </si>
  <si>
    <t xml:space="preserve">                                                        (посада)</t>
  </si>
  <si>
    <t xml:space="preserve">Керівник  </t>
  </si>
  <si>
    <t>Коефіцієнт рентабельності активів
(чистий фінансовий результат, рядок 1200 / вартість активів, рядок 6030)</t>
  </si>
  <si>
    <t>x</t>
  </si>
  <si>
    <t>1018/1</t>
  </si>
  <si>
    <t>1018/2</t>
  </si>
  <si>
    <t>Бюджетне фінансування на ком. послуги</t>
  </si>
  <si>
    <t>витрати на соціальні заходи</t>
  </si>
  <si>
    <t>1076/1</t>
  </si>
  <si>
    <t>1076/2</t>
  </si>
  <si>
    <t>1076/3</t>
  </si>
  <si>
    <t>військовий збір</t>
  </si>
  <si>
    <t>2147/1</t>
  </si>
  <si>
    <t>1062.1</t>
  </si>
  <si>
    <t>резерв відпусток</t>
  </si>
  <si>
    <t>1062.2</t>
  </si>
  <si>
    <t>послуги банку</t>
  </si>
  <si>
    <t>1073.1</t>
  </si>
  <si>
    <t>утримання і опалення приміщення</t>
  </si>
  <si>
    <t>1085/1</t>
  </si>
  <si>
    <t>нараховані зобов. з  ПДВ</t>
  </si>
  <si>
    <t>1085/2</t>
  </si>
  <si>
    <t>дохід від безоплатно отриманого обладнання</t>
  </si>
  <si>
    <t>1150/1</t>
  </si>
  <si>
    <t>1048.1</t>
  </si>
  <si>
    <t>Готові страви (кількість блюд)</t>
  </si>
  <si>
    <t>О.С. Мусатова</t>
  </si>
  <si>
    <t xml:space="preserve">Підприємство     </t>
  </si>
  <si>
    <t>Комунальне підприємство "Контакт" ДМР</t>
  </si>
  <si>
    <t xml:space="preserve">Комунальне підприємство </t>
  </si>
  <si>
    <t>м. Дніпро, Шевченківський р-н</t>
  </si>
  <si>
    <t>Міські, районні у містах ради та їх виконавчі органи</t>
  </si>
  <si>
    <t>Сфера послуг і споживчого ринку</t>
  </si>
  <si>
    <t>Постачання інших готових страв</t>
  </si>
  <si>
    <t>комунальна</t>
  </si>
  <si>
    <t>4900, м. Дніпро, пр. Дмитра Яворницького, 75</t>
  </si>
  <si>
    <t>(056) 744-62-80</t>
  </si>
  <si>
    <t>Мусатова  Олена Сергіївна</t>
  </si>
  <si>
    <t>56.29</t>
  </si>
  <si>
    <t>стр. 2000 форма 2-м</t>
  </si>
  <si>
    <t>стр. 2120 форма 2-м</t>
  </si>
  <si>
    <t>стр. 2240 форма 2-м</t>
  </si>
  <si>
    <t>стр. 2285 форма 2-м</t>
  </si>
  <si>
    <t>стр. 2050 форма 2-м</t>
  </si>
  <si>
    <t>стр. 2180 форма 2-м плюс..</t>
  </si>
  <si>
    <t>рах. 131</t>
  </si>
  <si>
    <t xml:space="preserve"> остаток  затрат</t>
  </si>
  <si>
    <t>стр. 2290 форма 2-м</t>
  </si>
  <si>
    <t>стр. 2300 форма 2-м</t>
  </si>
  <si>
    <t>стр. 2350 форма 2-м</t>
  </si>
  <si>
    <t>счет 6415 Кт</t>
  </si>
  <si>
    <t>счет 6417 К-т</t>
  </si>
  <si>
    <t>счет 642 К-т</t>
  </si>
  <si>
    <t>счет 651 К-т</t>
  </si>
  <si>
    <t>счет 281 Д-т</t>
  </si>
  <si>
    <t>стр. 2350  форма 2-м</t>
  </si>
  <si>
    <t>1000/1</t>
  </si>
  <si>
    <t>Реалізація продукції власного виробництва</t>
  </si>
  <si>
    <t xml:space="preserve">Кількість </t>
  </si>
  <si>
    <t>Місячний</t>
  </si>
  <si>
    <t>штатних</t>
  </si>
  <si>
    <t>фонд</t>
  </si>
  <si>
    <t>Доплата</t>
  </si>
  <si>
    <t>Всего</t>
  </si>
  <si>
    <t>Річний</t>
  </si>
  <si>
    <t>Примітка</t>
  </si>
  <si>
    <t>січень</t>
  </si>
  <si>
    <t>доплата</t>
  </si>
  <si>
    <t>лютий</t>
  </si>
  <si>
    <t>березень</t>
  </si>
  <si>
    <t>квітень</t>
  </si>
  <si>
    <t>травень</t>
  </si>
  <si>
    <t>червень</t>
  </si>
  <si>
    <t>п/п</t>
  </si>
  <si>
    <t xml:space="preserve">      Посада</t>
  </si>
  <si>
    <t>Оклад</t>
  </si>
  <si>
    <t>одиниць</t>
  </si>
  <si>
    <t>оплати</t>
  </si>
  <si>
    <t>ФОП</t>
  </si>
  <si>
    <t>до</t>
  </si>
  <si>
    <t>Адміністрація :</t>
  </si>
  <si>
    <t>1.</t>
  </si>
  <si>
    <t>Директор</t>
  </si>
  <si>
    <t>*</t>
  </si>
  <si>
    <t>2.</t>
  </si>
  <si>
    <t>Гол.бухгалтер</t>
  </si>
  <si>
    <t>**</t>
  </si>
  <si>
    <t>3.</t>
  </si>
  <si>
    <t>Інженер по охрані праці</t>
  </si>
  <si>
    <t>Ітого :</t>
  </si>
  <si>
    <t>стр.1048</t>
  </si>
  <si>
    <t>таблиця№1</t>
  </si>
  <si>
    <t>Производство:</t>
  </si>
  <si>
    <t>4.</t>
  </si>
  <si>
    <t>Зав.производством</t>
  </si>
  <si>
    <t>***</t>
  </si>
  <si>
    <t>5.</t>
  </si>
  <si>
    <t>Бухгалтер</t>
  </si>
  <si>
    <t>6.</t>
  </si>
  <si>
    <t>Кухар 5 розряду</t>
  </si>
  <si>
    <t>Кухар 4 розряду</t>
  </si>
  <si>
    <t>Кухар 3 розряду</t>
  </si>
  <si>
    <t>стр.1013</t>
  </si>
  <si>
    <t>Торговый зал :</t>
  </si>
  <si>
    <t>9.</t>
  </si>
  <si>
    <t xml:space="preserve">Адміністратор </t>
  </si>
  <si>
    <t>Мойщик посуду</t>
  </si>
  <si>
    <t>Ітого:</t>
  </si>
  <si>
    <t>стр1073</t>
  </si>
  <si>
    <t>Всього :</t>
  </si>
  <si>
    <t>стр.1510</t>
  </si>
  <si>
    <t>Іквартал</t>
  </si>
  <si>
    <t>півріччя</t>
  </si>
  <si>
    <t>9місяців</t>
  </si>
  <si>
    <t>рік</t>
  </si>
  <si>
    <t>собівартість</t>
  </si>
  <si>
    <t>єсв</t>
  </si>
  <si>
    <t>адмін</t>
  </si>
  <si>
    <t>збут</t>
  </si>
  <si>
    <t xml:space="preserve">мин. з/пл. ставить </t>
  </si>
  <si>
    <t>інваліди</t>
  </si>
  <si>
    <t>таблиця 6.1</t>
  </si>
  <si>
    <t>Фонд оплати праці</t>
  </si>
  <si>
    <t>АУП</t>
  </si>
  <si>
    <t>Витрати з оплати праці</t>
  </si>
  <si>
    <t>Середньомісячна ЗП</t>
  </si>
  <si>
    <t>Середньомісячний дохід</t>
  </si>
  <si>
    <t>Касир торговельного залу</t>
  </si>
  <si>
    <t>Підсобний робітник</t>
  </si>
  <si>
    <t>Прибиральник виробничіх приміщень</t>
  </si>
  <si>
    <t>Готувач харч. сировини та матеріалів</t>
  </si>
  <si>
    <t>1030/1</t>
  </si>
  <si>
    <t>фінансова підтримка з бюджету (поповнення обігових коштів) для сплати за ком.послуги (ел.енергія, вода,)</t>
  </si>
  <si>
    <t>витрати на водопостачання</t>
  </si>
  <si>
    <t>амортизація основних засобів</t>
  </si>
  <si>
    <t>1085/3</t>
  </si>
  <si>
    <t>витрати на рекламу</t>
  </si>
  <si>
    <t>серветки, миючи засоби, кас. стрічка</t>
  </si>
  <si>
    <t>відсотки банку за операції терміналу</t>
  </si>
  <si>
    <t>витрати на водовідведення і водопостачання</t>
  </si>
  <si>
    <t>додаткові матеріали / упаковка/</t>
  </si>
  <si>
    <t>програмне забезпечення, канцтовари, бланки</t>
  </si>
  <si>
    <t>1085/4</t>
  </si>
  <si>
    <t>разница  стр. 1195 баланса  На конец и начало</t>
  </si>
  <si>
    <t>разница  стр. 1695 баланса  На конец и начало</t>
  </si>
  <si>
    <t>2060/1</t>
  </si>
  <si>
    <t>Інші цілі (згідно Вимоги про сплату боргу від ДФС, погашення заборгованості з ЕСВ за минулі роки)</t>
  </si>
  <si>
    <t>3030/1</t>
  </si>
  <si>
    <t>коригування суми непокритого збитку</t>
  </si>
  <si>
    <r>
      <t>за ____</t>
    </r>
    <r>
      <rPr>
        <b/>
        <u/>
        <sz val="18"/>
        <rFont val="Times New Roman"/>
        <family val="1"/>
        <charset val="204"/>
      </rPr>
      <t>за  9 місяців   2020 року</t>
    </r>
    <r>
      <rPr>
        <b/>
        <sz val="18"/>
        <rFont val="Times New Roman"/>
        <family val="1"/>
        <charset val="204"/>
      </rPr>
      <t>__________</t>
    </r>
  </si>
  <si>
    <t>Таблиця VI. Інформація до фінансового плану на _9-ть міс.   2020 року</t>
  </si>
  <si>
    <t>1062.3</t>
  </si>
  <si>
    <t>9 ть міс.</t>
  </si>
  <si>
    <t>липень</t>
  </si>
  <si>
    <t>серпень</t>
  </si>
  <si>
    <t>вересень</t>
  </si>
  <si>
    <t>мед.огляд</t>
  </si>
  <si>
    <t>опечатка</t>
  </si>
  <si>
    <t>посчитать с помощью баланса</t>
  </si>
  <si>
    <t>Середньомісячна заробітна плата одного працівника, гривень</t>
  </si>
  <si>
    <t>Витрати на оплату праці, тис. гривень, у тому числі:</t>
  </si>
  <si>
    <t>за виключенням р.1165</t>
  </si>
  <si>
    <t>Цена меньше т.к. посетителей стало мало</t>
  </si>
  <si>
    <r>
      <t xml:space="preserve">                                                        </t>
    </r>
    <r>
      <rPr>
        <u/>
        <sz val="16"/>
        <rFont val="Times New Roman"/>
        <family val="1"/>
        <charset val="204"/>
      </rPr>
      <t xml:space="preserve">                        КП "КОНТАКТ" ___</t>
    </r>
    <r>
      <rPr>
        <sz val="16"/>
        <rFont val="Times New Roman"/>
        <family val="1"/>
        <charset val="204"/>
      </rPr>
      <t>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</si>
</sst>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43" formatCode="_-* #,##0.00\ _₽_-;\-* #,##0.00\ _₽_-;_-* &quot;-&quot;??\ _₽_-;_-@_-"/>
    <numFmt numFmtId="164" formatCode="#,##0&quot;р.&quot;;[Red]\-#,##0&quot;р.&quot;"/>
    <numFmt numFmtId="165" formatCode="#,##0.00&quot;р.&quot;;\-#,##0.00&quot;р.&quot;"/>
    <numFmt numFmtId="166" formatCode="_-* #,##0.00_р_._-;\-* #,##0.00_р_._-;_-* &quot;-&quot;??_р_._-;_-@_-"/>
    <numFmt numFmtId="167" formatCode="_-* #,##0.00_₴_-;\-* #,##0.00_₴_-;_-* &quot;-&quot;??_₴_-;_-@_-"/>
    <numFmt numFmtId="168" formatCode="_-* #,##0.00\ _г_р_н_._-;\-* #,##0.00\ _г_р_н_._-;_-* &quot;-&quot;??\ _г_р_н_._-;_-@_-"/>
    <numFmt numFmtId="169" formatCode="0.0"/>
    <numFmt numFmtId="170" formatCode="#,##0.0"/>
    <numFmt numFmtId="171" formatCode="###\ ##0.000"/>
    <numFmt numFmtId="172" formatCode="_(&quot;$&quot;* #,##0.00_);_(&quot;$&quot;* \(#,##0.00\);_(&quot;$&quot;* &quot;-&quot;??_);_(@_)"/>
    <numFmt numFmtId="173" formatCode="_(* #,##0_);_(* \(#,##0\);_(* &quot;-&quot;_);_(@_)"/>
    <numFmt numFmtId="174" formatCode="_(* #,##0.00_);_(* \(#,##0.00\);_(* &quot;-&quot;??_);_(@_)"/>
    <numFmt numFmtId="175" formatCode="#,##0.0_ ;[Red]\-#,##0.0\ "/>
    <numFmt numFmtId="176" formatCode="0.0;\(0.0\);\ ;\-"/>
    <numFmt numFmtId="177" formatCode="dd\.mm\.yyyy;@"/>
    <numFmt numFmtId="178" formatCode="0.000"/>
    <numFmt numFmtId="179" formatCode="_-* #,##0_₴_-;\-* #,##0_₴_-;_-* &quot;-&quot;??_₴_-;_-@_-"/>
    <numFmt numFmtId="180" formatCode="0.0%"/>
  </numFmts>
  <fonts count="96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Arial"/>
      <family val="2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  <charset val="204"/>
    </font>
    <font>
      <sz val="11"/>
      <color indexed="8"/>
      <name val="Arial Cyr"/>
      <family val="2"/>
      <charset val="204"/>
    </font>
    <font>
      <sz val="11"/>
      <color indexed="9"/>
      <name val="Arial Cyr"/>
      <family val="2"/>
      <charset val="204"/>
    </font>
    <font>
      <b/>
      <sz val="12"/>
      <name val="Arial"/>
      <family val="2"/>
      <charset val="204"/>
    </font>
    <font>
      <sz val="10"/>
      <name val="FreeSet"/>
      <family val="2"/>
    </font>
    <font>
      <u/>
      <sz val="10"/>
      <color indexed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b/>
      <sz val="10"/>
      <name val="Arial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b/>
      <sz val="16"/>
      <color indexed="10"/>
      <name val="Times New Roman"/>
      <family val="1"/>
      <charset val="204"/>
    </font>
    <font>
      <sz val="16"/>
      <name val="Times New Roman"/>
      <family val="1"/>
      <charset val="204"/>
    </font>
    <font>
      <sz val="16"/>
      <name val="Arial Cyr"/>
      <charset val="204"/>
    </font>
    <font>
      <b/>
      <i/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20"/>
      <name val="Times New Roman"/>
      <family val="1"/>
      <charset val="204"/>
    </font>
    <font>
      <sz val="18"/>
      <name val="Times New Roman"/>
      <family val="1"/>
      <charset val="204"/>
    </font>
    <font>
      <i/>
      <sz val="16"/>
      <name val="Times New Roman"/>
      <family val="1"/>
      <charset val="204"/>
    </font>
    <font>
      <sz val="16"/>
      <color indexed="9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Arial Cyr"/>
      <charset val="204"/>
    </font>
    <font>
      <u/>
      <sz val="18"/>
      <name val="Times New Roman"/>
      <family val="1"/>
      <charset val="204"/>
    </font>
    <font>
      <b/>
      <i/>
      <sz val="18"/>
      <name val="Times New Roman"/>
      <family val="1"/>
      <charset val="204"/>
    </font>
    <font>
      <b/>
      <sz val="22"/>
      <name val="Times New Roman"/>
      <family val="1"/>
      <charset val="204"/>
    </font>
    <font>
      <sz val="20"/>
      <name val="Times New Roman"/>
      <family val="1"/>
      <charset val="204"/>
    </font>
    <font>
      <b/>
      <sz val="17"/>
      <name val="Times New Roman"/>
      <family val="1"/>
      <charset val="204"/>
    </font>
    <font>
      <sz val="17"/>
      <name val="Times New Roman"/>
      <family val="1"/>
      <charset val="204"/>
    </font>
    <font>
      <sz val="15"/>
      <name val="Times New Roman"/>
      <family val="1"/>
      <charset val="204"/>
    </font>
    <font>
      <sz val="19"/>
      <name val="Times New Roman"/>
      <family val="1"/>
      <charset val="204"/>
    </font>
    <font>
      <sz val="2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8"/>
      <color theme="0"/>
      <name val="Times New Roman"/>
      <family val="1"/>
      <charset val="204"/>
    </font>
    <font>
      <b/>
      <u/>
      <sz val="18"/>
      <name val="Times New Roman"/>
      <family val="1"/>
      <charset val="204"/>
    </font>
    <font>
      <sz val="12"/>
      <name val="Times New Roman"/>
      <family val="1"/>
      <charset val="204"/>
    </font>
    <font>
      <sz val="18"/>
      <color theme="2"/>
      <name val="Times New Roman"/>
      <family val="1"/>
      <charset val="204"/>
    </font>
    <font>
      <b/>
      <sz val="10"/>
      <name val="Arial Cyr"/>
      <charset val="204"/>
    </font>
    <font>
      <b/>
      <i/>
      <sz val="9"/>
      <name val="Arial Cyr"/>
      <charset val="204"/>
    </font>
    <font>
      <sz val="17"/>
      <color rgb="FFF8F8F8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u/>
      <sz val="16"/>
      <name val="Times New Roman"/>
      <family val="1"/>
      <charset val="204"/>
    </font>
  </fonts>
  <fills count="3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DDDDDD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FFFF"/>
        <bgColor indexed="64"/>
      </patternFill>
    </fill>
  </fills>
  <borders count="3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54">
    <xf numFmtId="0" fontId="0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27" fillId="2" borderId="0" applyNumberFormat="0" applyBorder="0" applyAlignment="0" applyProtection="0"/>
    <xf numFmtId="0" fontId="1" fillId="2" borderId="0" applyNumberFormat="0" applyBorder="0" applyAlignment="0" applyProtection="0"/>
    <xf numFmtId="0" fontId="27" fillId="3" borderId="0" applyNumberFormat="0" applyBorder="0" applyAlignment="0" applyProtection="0"/>
    <xf numFmtId="0" fontId="1" fillId="3" borderId="0" applyNumberFormat="0" applyBorder="0" applyAlignment="0" applyProtection="0"/>
    <xf numFmtId="0" fontId="27" fillId="4" borderId="0" applyNumberFormat="0" applyBorder="0" applyAlignment="0" applyProtection="0"/>
    <xf numFmtId="0" fontId="1" fillId="4" borderId="0" applyNumberFormat="0" applyBorder="0" applyAlignment="0" applyProtection="0"/>
    <xf numFmtId="0" fontId="27" fillId="5" borderId="0" applyNumberFormat="0" applyBorder="0" applyAlignment="0" applyProtection="0"/>
    <xf numFmtId="0" fontId="1" fillId="5" borderId="0" applyNumberFormat="0" applyBorder="0" applyAlignment="0" applyProtection="0"/>
    <xf numFmtId="0" fontId="27" fillId="6" borderId="0" applyNumberFormat="0" applyBorder="0" applyAlignment="0" applyProtection="0"/>
    <xf numFmtId="0" fontId="1" fillId="6" borderId="0" applyNumberFormat="0" applyBorder="0" applyAlignment="0" applyProtection="0"/>
    <xf numFmtId="0" fontId="27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7" fillId="8" borderId="0" applyNumberFormat="0" applyBorder="0" applyAlignment="0" applyProtection="0"/>
    <xf numFmtId="0" fontId="1" fillId="8" borderId="0" applyNumberFormat="0" applyBorder="0" applyAlignment="0" applyProtection="0"/>
    <xf numFmtId="0" fontId="27" fillId="9" borderId="0" applyNumberFormat="0" applyBorder="0" applyAlignment="0" applyProtection="0"/>
    <xf numFmtId="0" fontId="1" fillId="9" borderId="0" applyNumberFormat="0" applyBorder="0" applyAlignment="0" applyProtection="0"/>
    <xf numFmtId="0" fontId="27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5" borderId="0" applyNumberFormat="0" applyBorder="0" applyAlignment="0" applyProtection="0"/>
    <xf numFmtId="0" fontId="1" fillId="5" borderId="0" applyNumberFormat="0" applyBorder="0" applyAlignment="0" applyProtection="0"/>
    <xf numFmtId="0" fontId="27" fillId="8" borderId="0" applyNumberFormat="0" applyBorder="0" applyAlignment="0" applyProtection="0"/>
    <xf numFmtId="0" fontId="1" fillId="8" borderId="0" applyNumberFormat="0" applyBorder="0" applyAlignment="0" applyProtection="0"/>
    <xf numFmtId="0" fontId="27" fillId="11" borderId="0" applyNumberFormat="0" applyBorder="0" applyAlignment="0" applyProtection="0"/>
    <xf numFmtId="0" fontId="1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28" fillId="12" borderId="0" applyNumberFormat="0" applyBorder="0" applyAlignment="0" applyProtection="0"/>
    <xf numFmtId="0" fontId="10" fillId="12" borderId="0" applyNumberFormat="0" applyBorder="0" applyAlignment="0" applyProtection="0"/>
    <xf numFmtId="0" fontId="28" fillId="9" borderId="0" applyNumberFormat="0" applyBorder="0" applyAlignment="0" applyProtection="0"/>
    <xf numFmtId="0" fontId="10" fillId="9" borderId="0" applyNumberFormat="0" applyBorder="0" applyAlignment="0" applyProtection="0"/>
    <xf numFmtId="0" fontId="28" fillId="10" borderId="0" applyNumberFormat="0" applyBorder="0" applyAlignment="0" applyProtection="0"/>
    <xf numFmtId="0" fontId="10" fillId="10" borderId="0" applyNumberFormat="0" applyBorder="0" applyAlignment="0" applyProtection="0"/>
    <xf numFmtId="0" fontId="28" fillId="13" borderId="0" applyNumberFormat="0" applyBorder="0" applyAlignment="0" applyProtection="0"/>
    <xf numFmtId="0" fontId="10" fillId="13" borderId="0" applyNumberFormat="0" applyBorder="0" applyAlignment="0" applyProtection="0"/>
    <xf numFmtId="0" fontId="28" fillId="14" borderId="0" applyNumberFormat="0" applyBorder="0" applyAlignment="0" applyProtection="0"/>
    <xf numFmtId="0" fontId="10" fillId="14" borderId="0" applyNumberFormat="0" applyBorder="0" applyAlignment="0" applyProtection="0"/>
    <xf numFmtId="0" fontId="28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21" fillId="3" borderId="0" applyNumberFormat="0" applyBorder="0" applyAlignment="0" applyProtection="0"/>
    <xf numFmtId="0" fontId="13" fillId="20" borderId="1" applyNumberFormat="0" applyAlignment="0" applyProtection="0"/>
    <xf numFmtId="0" fontId="18" fillId="21" borderId="2" applyNumberFormat="0" applyAlignment="0" applyProtection="0"/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49" fontId="29" fillId="0" borderId="3">
      <alignment horizontal="center" vertical="center"/>
      <protection locked="0"/>
    </xf>
    <xf numFmtId="168" fontId="7" fillId="0" borderId="0" applyFont="0" applyFill="0" applyBorder="0" applyAlignment="0" applyProtection="0"/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49" fontId="7" fillId="0" borderId="3">
      <alignment horizontal="left" vertical="center"/>
      <protection locked="0"/>
    </xf>
    <xf numFmtId="0" fontId="22" fillId="0" borderId="0" applyNumberFormat="0" applyFill="0" applyBorder="0" applyAlignment="0" applyProtection="0"/>
    <xf numFmtId="171" fontId="30" fillId="0" borderId="0" applyAlignment="0">
      <alignment wrapText="1"/>
    </xf>
    <xf numFmtId="0" fontId="25" fillId="4" borderId="0" applyNumberFormat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11" fillId="7" borderId="1" applyNumberFormat="0" applyAlignment="0" applyProtection="0"/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</xf>
    <xf numFmtId="49" fontId="7" fillId="0" borderId="0" applyNumberFormat="0" applyFont="0" applyAlignment="0">
      <alignment vertical="top" wrapText="1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7" fillId="0" borderId="0" applyNumberFormat="0" applyFont="0" applyAlignment="0">
      <alignment vertical="top" wrapText="1"/>
      <protection locked="0"/>
    </xf>
    <xf numFmtId="49" fontId="32" fillId="22" borderId="7">
      <alignment horizontal="left" vertical="center"/>
      <protection locked="0"/>
    </xf>
    <xf numFmtId="49" fontId="32" fillId="22" borderId="7">
      <alignment horizontal="left" vertical="center"/>
    </xf>
    <xf numFmtId="4" fontId="32" fillId="22" borderId="7">
      <alignment horizontal="right" vertical="center"/>
      <protection locked="0"/>
    </xf>
    <xf numFmtId="4" fontId="32" fillId="22" borderId="7">
      <alignment horizontal="right" vertical="center"/>
    </xf>
    <xf numFmtId="4" fontId="33" fillId="22" borderId="7">
      <alignment horizontal="right" vertical="center"/>
      <protection locked="0"/>
    </xf>
    <xf numFmtId="49" fontId="34" fillId="22" borderId="3">
      <alignment horizontal="left" vertical="center"/>
      <protection locked="0"/>
    </xf>
    <xf numFmtId="49" fontId="34" fillId="22" borderId="3">
      <alignment horizontal="left" vertical="center"/>
    </xf>
    <xf numFmtId="49" fontId="35" fillId="22" borderId="3">
      <alignment horizontal="left" vertical="center"/>
      <protection locked="0"/>
    </xf>
    <xf numFmtId="49" fontId="35" fillId="22" borderId="3">
      <alignment horizontal="left" vertical="center"/>
    </xf>
    <xf numFmtId="4" fontId="34" fillId="22" borderId="3">
      <alignment horizontal="right" vertical="center"/>
      <protection locked="0"/>
    </xf>
    <xf numFmtId="4" fontId="34" fillId="22" borderId="3">
      <alignment horizontal="right" vertical="center"/>
    </xf>
    <xf numFmtId="4" fontId="36" fillId="22" borderId="3">
      <alignment horizontal="right" vertical="center"/>
      <protection locked="0"/>
    </xf>
    <xf numFmtId="49" fontId="29" fillId="22" borderId="3">
      <alignment horizontal="left" vertical="center"/>
      <protection locked="0"/>
    </xf>
    <xf numFmtId="49" fontId="29" fillId="22" borderId="3">
      <alignment horizontal="left" vertical="center"/>
      <protection locked="0"/>
    </xf>
    <xf numFmtId="49" fontId="29" fillId="22" borderId="3">
      <alignment horizontal="left" vertical="center"/>
    </xf>
    <xf numFmtId="49" fontId="29" fillId="22" borderId="3">
      <alignment horizontal="left" vertical="center"/>
    </xf>
    <xf numFmtId="49" fontId="33" fillId="22" borderId="3">
      <alignment horizontal="left" vertical="center"/>
      <protection locked="0"/>
    </xf>
    <xf numFmtId="49" fontId="33" fillId="22" borderId="3">
      <alignment horizontal="left" vertical="center"/>
    </xf>
    <xf numFmtId="4" fontId="29" fillId="22" borderId="3">
      <alignment horizontal="right" vertical="center"/>
      <protection locked="0"/>
    </xf>
    <xf numFmtId="4" fontId="29" fillId="22" borderId="3">
      <alignment horizontal="right" vertical="center"/>
      <protection locked="0"/>
    </xf>
    <xf numFmtId="4" fontId="29" fillId="22" borderId="3">
      <alignment horizontal="right" vertical="center"/>
    </xf>
    <xf numFmtId="4" fontId="29" fillId="22" borderId="3">
      <alignment horizontal="right" vertical="center"/>
    </xf>
    <xf numFmtId="4" fontId="33" fillId="22" borderId="3">
      <alignment horizontal="right" vertical="center"/>
      <protection locked="0"/>
    </xf>
    <xf numFmtId="49" fontId="37" fillId="22" borderId="3">
      <alignment horizontal="left" vertical="center"/>
      <protection locked="0"/>
    </xf>
    <xf numFmtId="49" fontId="37" fillId="22" borderId="3">
      <alignment horizontal="left" vertical="center"/>
    </xf>
    <xf numFmtId="49" fontId="38" fillId="22" borderId="3">
      <alignment horizontal="left" vertical="center"/>
      <protection locked="0"/>
    </xf>
    <xf numFmtId="49" fontId="38" fillId="22" borderId="3">
      <alignment horizontal="left" vertical="center"/>
    </xf>
    <xf numFmtId="4" fontId="37" fillId="22" borderId="3">
      <alignment horizontal="right" vertical="center"/>
      <protection locked="0"/>
    </xf>
    <xf numFmtId="4" fontId="37" fillId="22" borderId="3">
      <alignment horizontal="right" vertical="center"/>
    </xf>
    <xf numFmtId="4" fontId="39" fillId="22" borderId="3">
      <alignment horizontal="right" vertical="center"/>
      <protection locked="0"/>
    </xf>
    <xf numFmtId="49" fontId="40" fillId="0" borderId="3">
      <alignment horizontal="left" vertical="center"/>
      <protection locked="0"/>
    </xf>
    <xf numFmtId="49" fontId="40" fillId="0" borderId="3">
      <alignment horizontal="left" vertical="center"/>
    </xf>
    <xf numFmtId="49" fontId="41" fillId="0" borderId="3">
      <alignment horizontal="left" vertical="center"/>
      <protection locked="0"/>
    </xf>
    <xf numFmtId="49" fontId="41" fillId="0" borderId="3">
      <alignment horizontal="left" vertical="center"/>
    </xf>
    <xf numFmtId="4" fontId="40" fillId="0" borderId="3">
      <alignment horizontal="right" vertical="center"/>
      <protection locked="0"/>
    </xf>
    <xf numFmtId="4" fontId="40" fillId="0" borderId="3">
      <alignment horizontal="right" vertical="center"/>
    </xf>
    <xf numFmtId="4" fontId="41" fillId="0" borderId="3">
      <alignment horizontal="right" vertical="center"/>
      <protection locked="0"/>
    </xf>
    <xf numFmtId="49" fontId="42" fillId="0" borderId="3">
      <alignment horizontal="left" vertical="center"/>
      <protection locked="0"/>
    </xf>
    <xf numFmtId="49" fontId="42" fillId="0" borderId="3">
      <alignment horizontal="left" vertical="center"/>
    </xf>
    <xf numFmtId="49" fontId="43" fillId="0" borderId="3">
      <alignment horizontal="left" vertical="center"/>
      <protection locked="0"/>
    </xf>
    <xf numFmtId="49" fontId="43" fillId="0" borderId="3">
      <alignment horizontal="left" vertical="center"/>
    </xf>
    <xf numFmtId="4" fontId="42" fillId="0" borderId="3">
      <alignment horizontal="right" vertical="center"/>
      <protection locked="0"/>
    </xf>
    <xf numFmtId="4" fontId="42" fillId="0" borderId="3">
      <alignment horizontal="right" vertical="center"/>
    </xf>
    <xf numFmtId="49" fontId="40" fillId="0" borderId="3">
      <alignment horizontal="left" vertical="center"/>
      <protection locked="0"/>
    </xf>
    <xf numFmtId="49" fontId="41" fillId="0" borderId="3">
      <alignment horizontal="left" vertical="center"/>
      <protection locked="0"/>
    </xf>
    <xf numFmtId="4" fontId="40" fillId="0" borderId="3">
      <alignment horizontal="right" vertical="center"/>
      <protection locked="0"/>
    </xf>
    <xf numFmtId="0" fontId="23" fillId="0" borderId="8" applyNumberFormat="0" applyFill="0" applyAlignment="0" applyProtection="0"/>
    <xf numFmtId="0" fontId="20" fillId="23" borderId="0" applyNumberFormat="0" applyBorder="0" applyAlignment="0" applyProtection="0"/>
    <xf numFmtId="0" fontId="7" fillId="0" borderId="0"/>
    <xf numFmtId="0" fontId="7" fillId="0" borderId="0"/>
    <xf numFmtId="0" fontId="7" fillId="24" borderId="0" applyNumberFormat="0" applyFill="0" applyAlignment="0">
      <alignment horizontal="center"/>
      <protection locked="0"/>
    </xf>
    <xf numFmtId="0" fontId="2" fillId="25" borderId="9" applyNumberFormat="0" applyFont="0" applyAlignment="0" applyProtection="0"/>
    <xf numFmtId="4" fontId="44" fillId="26" borderId="3">
      <alignment horizontal="right" vertical="center"/>
      <protection locked="0"/>
    </xf>
    <xf numFmtId="4" fontId="44" fillId="27" borderId="3">
      <alignment horizontal="right" vertical="center"/>
      <protection locked="0"/>
    </xf>
    <xf numFmtId="4" fontId="44" fillId="28" borderId="3">
      <alignment horizontal="right" vertical="center"/>
      <protection locked="0"/>
    </xf>
    <xf numFmtId="0" fontId="12" fillId="20" borderId="10" applyNumberFormat="0" applyAlignment="0" applyProtection="0"/>
    <xf numFmtId="49" fontId="29" fillId="0" borderId="3">
      <alignment horizontal="left" vertical="center" wrapText="1"/>
      <protection locked="0"/>
    </xf>
    <xf numFmtId="49" fontId="29" fillId="0" borderId="3">
      <alignment horizontal="left" vertical="center" wrapText="1"/>
      <protection locked="0"/>
    </xf>
    <xf numFmtId="0" fontId="19" fillId="0" borderId="0" applyNumberFormat="0" applyFill="0" applyBorder="0" applyAlignment="0" applyProtection="0"/>
    <xf numFmtId="0" fontId="17" fillId="0" borderId="11" applyNumberFormat="0" applyFill="0" applyAlignment="0" applyProtection="0"/>
    <xf numFmtId="0" fontId="24" fillId="0" borderId="0" applyNumberFormat="0" applyFill="0" applyBorder="0" applyAlignment="0" applyProtection="0"/>
    <xf numFmtId="0" fontId="28" fillId="16" borderId="0" applyNumberFormat="0" applyBorder="0" applyAlignment="0" applyProtection="0"/>
    <xf numFmtId="0" fontId="10" fillId="16" borderId="0" applyNumberFormat="0" applyBorder="0" applyAlignment="0" applyProtection="0"/>
    <xf numFmtId="0" fontId="28" fillId="17" borderId="0" applyNumberFormat="0" applyBorder="0" applyAlignment="0" applyProtection="0"/>
    <xf numFmtId="0" fontId="10" fillId="17" borderId="0" applyNumberFormat="0" applyBorder="0" applyAlignment="0" applyProtection="0"/>
    <xf numFmtId="0" fontId="28" fillId="18" borderId="0" applyNumberFormat="0" applyBorder="0" applyAlignment="0" applyProtection="0"/>
    <xf numFmtId="0" fontId="10" fillId="18" borderId="0" applyNumberFormat="0" applyBorder="0" applyAlignment="0" applyProtection="0"/>
    <xf numFmtId="0" fontId="28" fillId="13" borderId="0" applyNumberFormat="0" applyBorder="0" applyAlignment="0" applyProtection="0"/>
    <xf numFmtId="0" fontId="10" fillId="13" borderId="0" applyNumberFormat="0" applyBorder="0" applyAlignment="0" applyProtection="0"/>
    <xf numFmtId="0" fontId="28" fillId="14" borderId="0" applyNumberFormat="0" applyBorder="0" applyAlignment="0" applyProtection="0"/>
    <xf numFmtId="0" fontId="10" fillId="14" borderId="0" applyNumberFormat="0" applyBorder="0" applyAlignment="0" applyProtection="0"/>
    <xf numFmtId="0" fontId="28" fillId="19" borderId="0" applyNumberFormat="0" applyBorder="0" applyAlignment="0" applyProtection="0"/>
    <xf numFmtId="0" fontId="10" fillId="19" borderId="0" applyNumberFormat="0" applyBorder="0" applyAlignment="0" applyProtection="0"/>
    <xf numFmtId="0" fontId="45" fillId="7" borderId="1" applyNumberFormat="0" applyAlignment="0" applyProtection="0"/>
    <xf numFmtId="0" fontId="11" fillId="7" borderId="1" applyNumberFormat="0" applyAlignment="0" applyProtection="0"/>
    <xf numFmtId="0" fontId="46" fillId="20" borderId="10" applyNumberFormat="0" applyAlignment="0" applyProtection="0"/>
    <xf numFmtId="0" fontId="12" fillId="20" borderId="10" applyNumberFormat="0" applyAlignment="0" applyProtection="0"/>
    <xf numFmtId="0" fontId="47" fillId="20" borderId="1" applyNumberFormat="0" applyAlignment="0" applyProtection="0"/>
    <xf numFmtId="0" fontId="13" fillId="20" borderId="1" applyNumberFormat="0" applyAlignment="0" applyProtection="0"/>
    <xf numFmtId="172" fontId="7" fillId="0" borderId="0" applyFont="0" applyFill="0" applyBorder="0" applyAlignment="0" applyProtection="0"/>
    <xf numFmtId="0" fontId="48" fillId="0" borderId="4" applyNumberFormat="0" applyFill="0" applyAlignment="0" applyProtection="0"/>
    <xf numFmtId="0" fontId="14" fillId="0" borderId="4" applyNumberFormat="0" applyFill="0" applyAlignment="0" applyProtection="0"/>
    <xf numFmtId="0" fontId="49" fillId="0" borderId="5" applyNumberFormat="0" applyFill="0" applyAlignment="0" applyProtection="0"/>
    <xf numFmtId="0" fontId="15" fillId="0" borderId="5" applyNumberFormat="0" applyFill="0" applyAlignment="0" applyProtection="0"/>
    <xf numFmtId="0" fontId="50" fillId="0" borderId="6" applyNumberFormat="0" applyFill="0" applyAlignment="0" applyProtection="0"/>
    <xf numFmtId="0" fontId="16" fillId="0" borderId="6" applyNumberFormat="0" applyFill="0" applyAlignment="0" applyProtection="0"/>
    <xf numFmtId="0" fontId="50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51" fillId="0" borderId="11" applyNumberFormat="0" applyFill="0" applyAlignment="0" applyProtection="0"/>
    <xf numFmtId="0" fontId="17" fillId="0" borderId="11" applyNumberFormat="0" applyFill="0" applyAlignment="0" applyProtection="0"/>
    <xf numFmtId="0" fontId="52" fillId="21" borderId="2" applyNumberFormat="0" applyAlignment="0" applyProtection="0"/>
    <xf numFmtId="0" fontId="18" fillId="21" borderId="2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3" fillId="23" borderId="0" applyNumberFormat="0" applyBorder="0" applyAlignment="0" applyProtection="0"/>
    <xf numFmtId="0" fontId="20" fillId="2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1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84" fillId="0" borderId="0"/>
    <xf numFmtId="0" fontId="1" fillId="0" borderId="0"/>
    <xf numFmtId="0" fontId="84" fillId="0" borderId="0"/>
    <xf numFmtId="0" fontId="7" fillId="0" borderId="0"/>
    <xf numFmtId="0" fontId="2" fillId="0" borderId="0"/>
    <xf numFmtId="0" fontId="7" fillId="0" borderId="0"/>
    <xf numFmtId="0" fontId="7" fillId="0" borderId="0" applyNumberFormat="0" applyFont="0" applyFill="0" applyBorder="0" applyAlignment="0" applyProtection="0">
      <alignment vertical="top"/>
    </xf>
    <xf numFmtId="0" fontId="7" fillId="0" borderId="0" applyNumberFormat="0" applyFont="0" applyFill="0" applyBorder="0" applyAlignment="0" applyProtection="0">
      <alignment vertical="top"/>
    </xf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54" fillId="3" borderId="0" applyNumberFormat="0" applyBorder="0" applyAlignment="0" applyProtection="0"/>
    <xf numFmtId="0" fontId="21" fillId="3" borderId="0" applyNumberFormat="0" applyBorder="0" applyAlignment="0" applyProtection="0"/>
    <xf numFmtId="0" fontId="55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6" fillId="25" borderId="9" applyNumberFormat="0" applyFont="0" applyAlignment="0" applyProtection="0"/>
    <xf numFmtId="0" fontId="7" fillId="25" borderId="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7" fillId="0" borderId="8" applyNumberFormat="0" applyFill="0" applyAlignment="0" applyProtection="0"/>
    <xf numFmtId="0" fontId="23" fillId="0" borderId="8" applyNumberFormat="0" applyFill="0" applyAlignment="0" applyProtection="0"/>
    <xf numFmtId="0" fontId="26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9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3" fontId="60" fillId="0" borderId="0" applyFont="0" applyFill="0" applyBorder="0" applyAlignment="0" applyProtection="0"/>
    <xf numFmtId="174" fontId="6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61" fillId="4" borderId="0" applyNumberFormat="0" applyBorder="0" applyAlignment="0" applyProtection="0"/>
    <xf numFmtId="0" fontId="25" fillId="4" borderId="0" applyNumberFormat="0" applyBorder="0" applyAlignment="0" applyProtection="0"/>
    <xf numFmtId="176" fontId="62" fillId="22" borderId="12" applyFill="0" applyBorder="0">
      <alignment horizontal="center" vertical="center" wrapText="1"/>
      <protection locked="0"/>
    </xf>
    <xf numFmtId="171" fontId="63" fillId="0" borderId="0">
      <alignment wrapText="1"/>
    </xf>
    <xf numFmtId="171" fontId="30" fillId="0" borderId="0">
      <alignment wrapText="1"/>
    </xf>
    <xf numFmtId="43" fontId="2" fillId="0" borderId="0" applyFont="0" applyFill="0" applyBorder="0" applyAlignment="0" applyProtection="0"/>
  </cellStyleXfs>
  <cellXfs count="488">
    <xf numFmtId="0" fontId="0" fillId="0" borderId="0" xfId="0"/>
    <xf numFmtId="0" fontId="5" fillId="0" borderId="0" xfId="0" quotePrefix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quotePrefix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4" fillId="0" borderId="0" xfId="0" quotePrefix="1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9" fillId="0" borderId="0" xfId="245" applyFont="1" applyFill="1"/>
    <xf numFmtId="0" fontId="5" fillId="0" borderId="13" xfId="0" applyFont="1" applyFill="1" applyBorder="1" applyAlignment="1">
      <alignment horizontal="center" vertical="center" wrapText="1"/>
    </xf>
    <xf numFmtId="0" fontId="4" fillId="0" borderId="3" xfId="245" applyFont="1" applyFill="1" applyBorder="1" applyAlignment="1">
      <alignment horizontal="left" vertical="center" wrapText="1"/>
    </xf>
    <xf numFmtId="170" fontId="5" fillId="0" borderId="0" xfId="0" quotePrefix="1" applyNumberFormat="1" applyFont="1" applyFill="1" applyBorder="1" applyAlignment="1">
      <alignment vertical="center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170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quotePrefix="1" applyNumberFormat="1" applyFont="1" applyFill="1" applyBorder="1" applyAlignment="1">
      <alignment horizontal="center" vertical="center" wrapText="1"/>
    </xf>
    <xf numFmtId="170" fontId="5" fillId="0" borderId="3" xfId="0" quotePrefix="1" applyNumberFormat="1" applyFont="1" applyFill="1" applyBorder="1" applyAlignment="1">
      <alignment horizontal="center" vertical="center" wrapText="1"/>
    </xf>
    <xf numFmtId="0" fontId="64" fillId="0" borderId="0" xfId="0" applyFont="1" applyFill="1"/>
    <xf numFmtId="170" fontId="5" fillId="0" borderId="0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vertical="center"/>
    </xf>
    <xf numFmtId="0" fontId="65" fillId="0" borderId="0" xfId="0" applyFont="1" applyFill="1" applyBorder="1" applyAlignment="1">
      <alignment vertical="center"/>
    </xf>
    <xf numFmtId="0" fontId="65" fillId="0" borderId="0" xfId="0" applyFont="1" applyFill="1" applyBorder="1" applyAlignment="1">
      <alignment horizontal="right" vertical="center"/>
    </xf>
    <xf numFmtId="0" fontId="65" fillId="0" borderId="0" xfId="0" applyFont="1" applyFill="1" applyBorder="1" applyAlignment="1">
      <alignment horizontal="center" vertical="center"/>
    </xf>
    <xf numFmtId="0" fontId="65" fillId="0" borderId="0" xfId="0" applyFont="1" applyFill="1" applyBorder="1" applyAlignment="1">
      <alignment horizontal="left" vertical="center" wrapText="1"/>
    </xf>
    <xf numFmtId="0" fontId="65" fillId="0" borderId="0" xfId="0" applyFont="1" applyFill="1" applyAlignment="1">
      <alignment horizontal="center" vertical="center"/>
    </xf>
    <xf numFmtId="0" fontId="65" fillId="0" borderId="3" xfId="0" applyFont="1" applyFill="1" applyBorder="1" applyAlignment="1">
      <alignment horizontal="left" vertical="center"/>
    </xf>
    <xf numFmtId="0" fontId="65" fillId="0" borderId="3" xfId="0" applyFont="1" applyFill="1" applyBorder="1" applyAlignment="1">
      <alignment horizontal="center" vertical="center"/>
    </xf>
    <xf numFmtId="0" fontId="65" fillId="0" borderId="0" xfId="0" applyFont="1" applyFill="1" applyBorder="1" applyAlignment="1">
      <alignment horizontal="left" vertical="center"/>
    </xf>
    <xf numFmtId="0" fontId="65" fillId="0" borderId="0" xfId="0" applyFont="1" applyFill="1" applyAlignment="1">
      <alignment horizontal="left" vertical="center"/>
    </xf>
    <xf numFmtId="0" fontId="65" fillId="0" borderId="3" xfId="0" applyFont="1" applyFill="1" applyBorder="1" applyAlignment="1">
      <alignment horizontal="center" vertical="center" wrapText="1"/>
    </xf>
    <xf numFmtId="0" fontId="65" fillId="0" borderId="13" xfId="0" applyFont="1" applyFill="1" applyBorder="1" applyAlignment="1">
      <alignment horizontal="center" vertical="center" wrapText="1"/>
    </xf>
    <xf numFmtId="3" fontId="65" fillId="0" borderId="3" xfId="0" applyNumberFormat="1" applyFont="1" applyFill="1" applyBorder="1" applyAlignment="1">
      <alignment horizontal="center" vertical="center" wrapText="1"/>
    </xf>
    <xf numFmtId="170" fontId="65" fillId="0" borderId="3" xfId="0" applyNumberFormat="1" applyFont="1" applyFill="1" applyBorder="1" applyAlignment="1">
      <alignment horizontal="center" vertical="center" wrapText="1"/>
    </xf>
    <xf numFmtId="0" fontId="65" fillId="0" borderId="3" xfId="0" applyFont="1" applyFill="1" applyBorder="1" applyAlignment="1">
      <alignment horizontal="left" vertical="center" wrapText="1"/>
    </xf>
    <xf numFmtId="0" fontId="65" fillId="0" borderId="3" xfId="245" applyFont="1" applyFill="1" applyBorder="1" applyAlignment="1">
      <alignment horizontal="left" vertical="center" wrapText="1"/>
    </xf>
    <xf numFmtId="0" fontId="68" fillId="0" borderId="0" xfId="0" applyFont="1" applyFill="1" applyBorder="1" applyAlignment="1">
      <alignment vertical="center"/>
    </xf>
    <xf numFmtId="0" fontId="65" fillId="0" borderId="0" xfId="0" applyFont="1" applyFill="1" applyAlignment="1">
      <alignment vertical="center"/>
    </xf>
    <xf numFmtId="0" fontId="65" fillId="0" borderId="0" xfId="0" applyFont="1" applyFill="1" applyBorder="1" applyAlignment="1">
      <alignment vertical="center" wrapText="1"/>
    </xf>
    <xf numFmtId="0" fontId="65" fillId="0" borderId="0" xfId="0" applyFont="1" applyFill="1" applyAlignment="1">
      <alignment horizontal="right" vertical="center"/>
    </xf>
    <xf numFmtId="3" fontId="65" fillId="0" borderId="3" xfId="0" quotePrefix="1" applyNumberFormat="1" applyFont="1" applyFill="1" applyBorder="1" applyAlignment="1">
      <alignment horizontal="center" vertical="center" wrapText="1"/>
    </xf>
    <xf numFmtId="170" fontId="65" fillId="0" borderId="3" xfId="0" quotePrefix="1" applyNumberFormat="1" applyFont="1" applyFill="1" applyBorder="1" applyAlignment="1">
      <alignment horizontal="center" vertical="center" wrapText="1"/>
    </xf>
    <xf numFmtId="0" fontId="70" fillId="0" borderId="0" xfId="0" applyFont="1" applyFill="1" applyBorder="1" applyAlignment="1">
      <alignment vertical="center"/>
    </xf>
    <xf numFmtId="0" fontId="65" fillId="0" borderId="3" xfId="245" applyFont="1" applyFill="1" applyBorder="1" applyAlignment="1">
      <alignment horizontal="center" vertical="center"/>
    </xf>
    <xf numFmtId="0" fontId="68" fillId="0" borderId="0" xfId="245" applyFont="1" applyFill="1" applyBorder="1" applyAlignment="1">
      <alignment horizontal="center" vertical="center"/>
    </xf>
    <xf numFmtId="0" fontId="65" fillId="0" borderId="3" xfId="245" applyFont="1" applyFill="1" applyBorder="1" applyAlignment="1">
      <alignment horizontal="center" vertical="center" wrapText="1"/>
    </xf>
    <xf numFmtId="0" fontId="68" fillId="0" borderId="3" xfId="245" applyFont="1" applyFill="1" applyBorder="1" applyAlignment="1">
      <alignment horizontal="left" vertical="center" wrapText="1"/>
    </xf>
    <xf numFmtId="0" fontId="65" fillId="0" borderId="0" xfId="245" applyFont="1" applyFill="1" applyBorder="1" applyAlignment="1">
      <alignment vertical="center"/>
    </xf>
    <xf numFmtId="0" fontId="65" fillId="0" borderId="0" xfId="245" applyFont="1" applyFill="1" applyBorder="1" applyAlignment="1">
      <alignment horizontal="center" vertical="center"/>
    </xf>
    <xf numFmtId="0" fontId="68" fillId="0" borderId="0" xfId="245" applyFont="1" applyFill="1" applyBorder="1" applyAlignment="1">
      <alignment vertical="center"/>
    </xf>
    <xf numFmtId="3" fontId="65" fillId="0" borderId="3" xfId="245" applyNumberFormat="1" applyFont="1" applyFill="1" applyBorder="1" applyAlignment="1">
      <alignment horizontal="center" vertical="center" wrapText="1"/>
    </xf>
    <xf numFmtId="170" fontId="65" fillId="0" borderId="3" xfId="245" applyNumberFormat="1" applyFont="1" applyFill="1" applyBorder="1" applyAlignment="1">
      <alignment horizontal="center" vertical="center" wrapText="1"/>
    </xf>
    <xf numFmtId="0" fontId="68" fillId="0" borderId="3" xfId="245" applyFont="1" applyFill="1" applyBorder="1" applyAlignment="1">
      <alignment horizontal="center" vertical="center"/>
    </xf>
    <xf numFmtId="0" fontId="65" fillId="0" borderId="0" xfId="245" applyFont="1" applyFill="1" applyBorder="1" applyAlignment="1">
      <alignment horizontal="left" vertical="center" wrapText="1"/>
    </xf>
    <xf numFmtId="0" fontId="65" fillId="0" borderId="0" xfId="245" applyFont="1" applyFill="1" applyBorder="1" applyAlignment="1">
      <alignment vertical="center" wrapText="1"/>
    </xf>
    <xf numFmtId="0" fontId="65" fillId="0" borderId="3" xfId="0" quotePrefix="1" applyNumberFormat="1" applyFont="1" applyFill="1" applyBorder="1" applyAlignment="1">
      <alignment horizontal="center" vertical="center"/>
    </xf>
    <xf numFmtId="0" fontId="65" fillId="0" borderId="3" xfId="0" applyNumberFormat="1" applyFont="1" applyFill="1" applyBorder="1" applyAlignment="1">
      <alignment horizontal="center" vertical="center"/>
    </xf>
    <xf numFmtId="170" fontId="65" fillId="0" borderId="0" xfId="0" applyNumberFormat="1" applyFont="1" applyFill="1" applyBorder="1" applyAlignment="1">
      <alignment horizontal="center" vertical="center" wrapText="1"/>
    </xf>
    <xf numFmtId="0" fontId="65" fillId="0" borderId="0" xfId="0" applyFont="1" applyFill="1"/>
    <xf numFmtId="0" fontId="65" fillId="0" borderId="3" xfId="237" applyFont="1" applyFill="1" applyBorder="1" applyAlignment="1">
      <alignment horizontal="center" vertical="center"/>
    </xf>
    <xf numFmtId="0" fontId="65" fillId="0" borderId="3" xfId="237" applyNumberFormat="1" applyFont="1" applyFill="1" applyBorder="1" applyAlignment="1">
      <alignment horizontal="center" vertical="center" wrapText="1"/>
    </xf>
    <xf numFmtId="170" fontId="65" fillId="0" borderId="3" xfId="237" applyNumberFormat="1" applyFont="1" applyFill="1" applyBorder="1" applyAlignment="1">
      <alignment horizontal="center" vertical="center" wrapText="1"/>
    </xf>
    <xf numFmtId="0" fontId="65" fillId="0" borderId="3" xfId="237" applyNumberFormat="1" applyFont="1" applyFill="1" applyBorder="1" applyAlignment="1">
      <alignment horizontal="left" vertical="center" wrapText="1"/>
    </xf>
    <xf numFmtId="0" fontId="65" fillId="0" borderId="3" xfId="237" applyNumberFormat="1" applyFont="1" applyFill="1" applyBorder="1" applyAlignment="1">
      <alignment horizontal="left" vertical="top" wrapText="1"/>
    </xf>
    <xf numFmtId="49" fontId="65" fillId="0" borderId="3" xfId="237" applyNumberFormat="1" applyFont="1" applyFill="1" applyBorder="1" applyAlignment="1">
      <alignment horizontal="left" vertical="center" wrapText="1"/>
    </xf>
    <xf numFmtId="3" fontId="65" fillId="0" borderId="0" xfId="0" applyNumberFormat="1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horizontal="left" vertical="center" wrapText="1" shrinkToFit="1"/>
    </xf>
    <xf numFmtId="0" fontId="65" fillId="0" borderId="14" xfId="0" applyNumberFormat="1" applyFont="1" applyFill="1" applyBorder="1" applyAlignment="1">
      <alignment horizontal="center" vertical="center"/>
    </xf>
    <xf numFmtId="0" fontId="65" fillId="0" borderId="0" xfId="0" applyNumberFormat="1" applyFont="1" applyFill="1" applyBorder="1" applyAlignment="1">
      <alignment horizontal="center" vertical="center"/>
    </xf>
    <xf numFmtId="49" fontId="65" fillId="0" borderId="0" xfId="0" applyNumberFormat="1" applyFont="1" applyFill="1" applyBorder="1" applyAlignment="1">
      <alignment horizontal="center" vertical="center" wrapText="1"/>
    </xf>
    <xf numFmtId="49" fontId="65" fillId="0" borderId="0" xfId="0" applyNumberFormat="1" applyFont="1" applyFill="1" applyBorder="1" applyAlignment="1">
      <alignment horizontal="left" vertical="center" wrapText="1"/>
    </xf>
    <xf numFmtId="3" fontId="68" fillId="0" borderId="3" xfId="0" applyNumberFormat="1" applyFont="1" applyFill="1" applyBorder="1" applyAlignment="1">
      <alignment horizontal="center" vertical="center" wrapText="1"/>
    </xf>
    <xf numFmtId="170" fontId="68" fillId="0" borderId="3" xfId="0" applyNumberFormat="1" applyFont="1" applyFill="1" applyBorder="1" applyAlignment="1">
      <alignment horizontal="center" vertical="center" wrapText="1"/>
    </xf>
    <xf numFmtId="1" fontId="65" fillId="0" borderId="0" xfId="0" applyNumberFormat="1" applyFont="1" applyFill="1" applyBorder="1" applyAlignment="1">
      <alignment horizontal="center" vertical="center"/>
    </xf>
    <xf numFmtId="0" fontId="68" fillId="0" borderId="0" xfId="0" applyFont="1" applyFill="1" applyBorder="1" applyAlignment="1">
      <alignment horizontal="right" vertical="center"/>
    </xf>
    <xf numFmtId="170" fontId="65" fillId="0" borderId="0" xfId="0" applyNumberFormat="1" applyFont="1" applyFill="1" applyAlignment="1">
      <alignment vertical="center"/>
    </xf>
    <xf numFmtId="0" fontId="68" fillId="0" borderId="0" xfId="0" applyFont="1" applyFill="1" applyBorder="1" applyAlignment="1">
      <alignment horizontal="left" vertical="center"/>
    </xf>
    <xf numFmtId="0" fontId="68" fillId="0" borderId="15" xfId="0" applyFont="1" applyFill="1" applyBorder="1" applyAlignment="1">
      <alignment horizontal="left" vertical="center" wrapText="1"/>
    </xf>
    <xf numFmtId="0" fontId="65" fillId="0" borderId="3" xfId="0" applyNumberFormat="1" applyFont="1" applyFill="1" applyBorder="1" applyAlignment="1">
      <alignment horizontal="center" vertical="center" wrapText="1" shrinkToFit="1"/>
    </xf>
    <xf numFmtId="3" fontId="65" fillId="0" borderId="16" xfId="0" applyNumberFormat="1" applyFont="1" applyFill="1" applyBorder="1" applyAlignment="1">
      <alignment vertical="center" wrapText="1"/>
    </xf>
    <xf numFmtId="169" fontId="68" fillId="0" borderId="0" xfId="0" applyNumberFormat="1" applyFont="1" applyFill="1" applyBorder="1" applyAlignment="1">
      <alignment horizontal="right" vertical="center" wrapText="1"/>
    </xf>
    <xf numFmtId="169" fontId="68" fillId="0" borderId="0" xfId="0" applyNumberFormat="1" applyFont="1" applyFill="1" applyBorder="1" applyAlignment="1">
      <alignment horizontal="center" vertical="center" wrapText="1"/>
    </xf>
    <xf numFmtId="170" fontId="68" fillId="0" borderId="0" xfId="0" applyNumberFormat="1" applyFont="1" applyFill="1" applyBorder="1" applyAlignment="1">
      <alignment horizontal="center" vertical="center" wrapText="1"/>
    </xf>
    <xf numFmtId="170" fontId="68" fillId="0" borderId="0" xfId="0" applyNumberFormat="1" applyFont="1" applyFill="1" applyBorder="1" applyAlignment="1">
      <alignment horizontal="center" vertical="center"/>
    </xf>
    <xf numFmtId="170" fontId="68" fillId="0" borderId="0" xfId="0" applyNumberFormat="1" applyFont="1" applyFill="1" applyBorder="1" applyAlignment="1">
      <alignment vertical="center"/>
    </xf>
    <xf numFmtId="0" fontId="65" fillId="0" borderId="3" xfId="0" applyFont="1" applyFill="1" applyBorder="1" applyAlignment="1">
      <alignment horizontal="center" vertical="center" wrapText="1" shrinkToFit="1"/>
    </xf>
    <xf numFmtId="3" fontId="65" fillId="0" borderId="3" xfId="0" applyNumberFormat="1" applyFont="1" applyFill="1" applyBorder="1" applyAlignment="1">
      <alignment horizontal="center" vertical="center" wrapText="1" shrinkToFit="1"/>
    </xf>
    <xf numFmtId="0" fontId="65" fillId="0" borderId="15" xfId="0" applyFont="1" applyFill="1" applyBorder="1" applyAlignment="1">
      <alignment vertical="center"/>
    </xf>
    <xf numFmtId="0" fontId="65" fillId="0" borderId="15" xfId="0" applyFont="1" applyFill="1" applyBorder="1" applyAlignment="1">
      <alignment horizontal="center" vertical="center"/>
    </xf>
    <xf numFmtId="170" fontId="72" fillId="0" borderId="3" xfId="0" applyNumberFormat="1" applyFont="1" applyFill="1" applyBorder="1" applyAlignment="1">
      <alignment horizontal="center" vertical="center" wrapText="1"/>
    </xf>
    <xf numFmtId="169" fontId="68" fillId="0" borderId="0" xfId="0" applyNumberFormat="1" applyFont="1" applyFill="1" applyBorder="1" applyAlignment="1">
      <alignment horizontal="right" vertical="center"/>
    </xf>
    <xf numFmtId="0" fontId="66" fillId="0" borderId="0" xfId="0" applyFont="1" applyFill="1" applyAlignment="1">
      <alignment vertical="center"/>
    </xf>
    <xf numFmtId="0" fontId="66" fillId="0" borderId="0" xfId="0" applyFont="1" applyFill="1"/>
    <xf numFmtId="0" fontId="66" fillId="0" borderId="0" xfId="0" applyFont="1" applyFill="1" applyAlignment="1">
      <alignment horizontal="center" vertical="center"/>
    </xf>
    <xf numFmtId="0" fontId="65" fillId="0" borderId="3" xfId="0" applyNumberFormat="1" applyFont="1" applyFill="1" applyBorder="1"/>
    <xf numFmtId="0" fontId="65" fillId="0" borderId="0" xfId="0" applyFont="1" applyFill="1" applyAlignment="1"/>
    <xf numFmtId="0" fontId="68" fillId="0" borderId="0" xfId="0" applyFont="1" applyFill="1" applyAlignment="1">
      <alignment horizontal="right"/>
    </xf>
    <xf numFmtId="0" fontId="65" fillId="0" borderId="0" xfId="0" applyFont="1" applyFill="1" applyBorder="1" applyAlignment="1"/>
    <xf numFmtId="0" fontId="65" fillId="0" borderId="0" xfId="0" applyFont="1" applyFill="1" applyBorder="1" applyAlignment="1">
      <alignment horizontal="center"/>
    </xf>
    <xf numFmtId="0" fontId="65" fillId="0" borderId="0" xfId="0" applyFont="1" applyFill="1" applyAlignment="1">
      <alignment vertical="center" wrapText="1" shrinkToFit="1"/>
    </xf>
    <xf numFmtId="0" fontId="65" fillId="0" borderId="0" xfId="0" applyFont="1" applyFill="1" applyBorder="1" applyAlignment="1">
      <alignment vertical="center" wrapText="1" shrinkToFit="1"/>
    </xf>
    <xf numFmtId="0" fontId="68" fillId="0" borderId="0" xfId="0" applyFont="1" applyFill="1" applyAlignment="1">
      <alignment horizontal="right" vertical="center"/>
    </xf>
    <xf numFmtId="0" fontId="67" fillId="0" borderId="0" xfId="0" applyFont="1" applyFill="1" applyAlignment="1">
      <alignment vertical="center"/>
    </xf>
    <xf numFmtId="0" fontId="70" fillId="0" borderId="0" xfId="0" applyFont="1" applyFill="1" applyAlignment="1">
      <alignment vertical="center"/>
    </xf>
    <xf numFmtId="0" fontId="73" fillId="0" borderId="0" xfId="0" applyFont="1" applyFill="1" applyBorder="1" applyAlignment="1">
      <alignment horizontal="left" vertical="center"/>
    </xf>
    <xf numFmtId="169" fontId="73" fillId="0" borderId="0" xfId="0" applyNumberFormat="1" applyFont="1" applyFill="1" applyBorder="1" applyAlignment="1">
      <alignment horizontal="right" vertical="center"/>
    </xf>
    <xf numFmtId="0" fontId="70" fillId="0" borderId="0" xfId="0" applyFont="1" applyFill="1" applyBorder="1" applyAlignment="1">
      <alignment horizontal="center" vertical="center"/>
    </xf>
    <xf numFmtId="0" fontId="70" fillId="0" borderId="3" xfId="0" applyFont="1" applyFill="1" applyBorder="1" applyAlignment="1">
      <alignment horizontal="center" vertical="center" wrapText="1"/>
    </xf>
    <xf numFmtId="0" fontId="70" fillId="0" borderId="3" xfId="0" applyFont="1" applyFill="1" applyBorder="1" applyAlignment="1">
      <alignment horizontal="center" vertical="center"/>
    </xf>
    <xf numFmtId="0" fontId="80" fillId="0" borderId="3" xfId="0" applyFont="1" applyFill="1" applyBorder="1" applyAlignment="1">
      <alignment horizontal="center" vertical="center" wrapText="1"/>
    </xf>
    <xf numFmtId="0" fontId="80" fillId="0" borderId="3" xfId="0" applyFont="1" applyFill="1" applyBorder="1" applyAlignment="1">
      <alignment horizontal="center" vertical="center"/>
    </xf>
    <xf numFmtId="0" fontId="74" fillId="0" borderId="0" xfId="0" applyFont="1"/>
    <xf numFmtId="0" fontId="70" fillId="0" borderId="0" xfId="0" applyFont="1" applyFill="1" applyBorder="1" applyAlignment="1">
      <alignment vertical="center" wrapText="1"/>
    </xf>
    <xf numFmtId="0" fontId="73" fillId="0" borderId="0" xfId="0" applyFont="1" applyFill="1" applyBorder="1" applyAlignment="1">
      <alignment horizontal="center" vertical="center"/>
    </xf>
    <xf numFmtId="0" fontId="70" fillId="0" borderId="0" xfId="0" applyFont="1" applyFill="1" applyAlignment="1">
      <alignment horizontal="left" vertical="center"/>
    </xf>
    <xf numFmtId="0" fontId="70" fillId="0" borderId="13" xfId="0" applyFont="1" applyFill="1" applyBorder="1" applyAlignment="1">
      <alignment horizontal="center" vertical="center" wrapText="1"/>
    </xf>
    <xf numFmtId="0" fontId="70" fillId="0" borderId="3" xfId="182" applyFont="1" applyFill="1" applyBorder="1" applyAlignment="1">
      <alignment horizontal="left" vertical="center" wrapText="1"/>
      <protection locked="0"/>
    </xf>
    <xf numFmtId="3" fontId="70" fillId="0" borderId="3" xfId="0" applyNumberFormat="1" applyFont="1" applyFill="1" applyBorder="1" applyAlignment="1">
      <alignment horizontal="center" vertical="center" wrapText="1"/>
    </xf>
    <xf numFmtId="170" fontId="70" fillId="0" borderId="3" xfId="0" applyNumberFormat="1" applyFont="1" applyFill="1" applyBorder="1" applyAlignment="1">
      <alignment horizontal="center" vertical="center" wrapText="1"/>
    </xf>
    <xf numFmtId="0" fontId="73" fillId="0" borderId="3" xfId="182" applyFont="1" applyFill="1" applyBorder="1" applyAlignment="1">
      <alignment horizontal="left" vertical="center" wrapText="1"/>
      <protection locked="0"/>
    </xf>
    <xf numFmtId="0" fontId="73" fillId="0" borderId="3" xfId="0" applyFont="1" applyFill="1" applyBorder="1" applyAlignment="1">
      <alignment horizontal="left" vertical="center" wrapText="1"/>
    </xf>
    <xf numFmtId="0" fontId="73" fillId="0" borderId="3" xfId="0" applyFont="1" applyFill="1" applyBorder="1" applyAlignment="1" applyProtection="1">
      <alignment horizontal="left" vertical="center" wrapText="1"/>
      <protection locked="0"/>
    </xf>
    <xf numFmtId="0" fontId="70" fillId="0" borderId="3" xfId="0" applyFont="1" applyFill="1" applyBorder="1" applyAlignment="1" applyProtection="1">
      <alignment horizontal="left" vertical="center" wrapText="1"/>
      <protection locked="0"/>
    </xf>
    <xf numFmtId="0" fontId="70" fillId="0" borderId="3" xfId="0" applyFont="1" applyFill="1" applyBorder="1" applyAlignment="1">
      <alignment horizontal="left" vertical="center" wrapText="1"/>
    </xf>
    <xf numFmtId="0" fontId="70" fillId="0" borderId="3" xfId="245" applyFont="1" applyFill="1" applyBorder="1" applyAlignment="1">
      <alignment horizontal="left" vertical="center" wrapText="1"/>
    </xf>
    <xf numFmtId="0" fontId="73" fillId="0" borderId="0" xfId="0" applyFont="1" applyFill="1" applyBorder="1" applyAlignment="1">
      <alignment vertical="center"/>
    </xf>
    <xf numFmtId="0" fontId="79" fillId="0" borderId="0" xfId="0" applyFont="1" applyFill="1" applyBorder="1" applyAlignment="1">
      <alignment horizontal="center" vertical="center" wrapText="1"/>
    </xf>
    <xf numFmtId="0" fontId="80" fillId="0" borderId="0" xfId="0" applyFont="1" applyFill="1" applyBorder="1" applyAlignment="1">
      <alignment vertical="center"/>
    </xf>
    <xf numFmtId="0" fontId="80" fillId="0" borderId="0" xfId="0" applyFont="1" applyFill="1" applyBorder="1" applyAlignment="1">
      <alignment horizontal="center" vertical="center" wrapText="1"/>
    </xf>
    <xf numFmtId="0" fontId="80" fillId="0" borderId="13" xfId="0" applyFont="1" applyFill="1" applyBorder="1" applyAlignment="1">
      <alignment horizontal="center" vertical="center" wrapText="1"/>
    </xf>
    <xf numFmtId="0" fontId="79" fillId="0" borderId="0" xfId="0" applyFont="1" applyFill="1" applyBorder="1" applyAlignment="1">
      <alignment vertical="center"/>
    </xf>
    <xf numFmtId="0" fontId="80" fillId="0" borderId="3" xfId="0" applyFont="1" applyFill="1" applyBorder="1" applyAlignment="1">
      <alignment horizontal="left" vertical="center" wrapText="1"/>
    </xf>
    <xf numFmtId="0" fontId="80" fillId="0" borderId="3" xfId="0" quotePrefix="1" applyFont="1" applyFill="1" applyBorder="1" applyAlignment="1">
      <alignment horizontal="center" vertical="center"/>
    </xf>
    <xf numFmtId="3" fontId="80" fillId="0" borderId="3" xfId="0" quotePrefix="1" applyNumberFormat="1" applyFont="1" applyFill="1" applyBorder="1" applyAlignment="1">
      <alignment horizontal="center" vertical="center" wrapText="1"/>
    </xf>
    <xf numFmtId="170" fontId="80" fillId="0" borderId="3" xfId="0" quotePrefix="1" applyNumberFormat="1" applyFont="1" applyFill="1" applyBorder="1" applyAlignment="1">
      <alignment horizontal="center" vertical="center" wrapText="1"/>
    </xf>
    <xf numFmtId="49" fontId="80" fillId="0" borderId="3" xfId="0" quotePrefix="1" applyNumberFormat="1" applyFont="1" applyFill="1" applyBorder="1" applyAlignment="1">
      <alignment horizontal="left" vertical="center" wrapText="1"/>
    </xf>
    <xf numFmtId="3" fontId="80" fillId="0" borderId="3" xfId="0" applyNumberFormat="1" applyFont="1" applyFill="1" applyBorder="1" applyAlignment="1">
      <alignment horizontal="center" vertical="center" wrapText="1"/>
    </xf>
    <xf numFmtId="170" fontId="80" fillId="0" borderId="3" xfId="0" applyNumberFormat="1" applyFont="1" applyFill="1" applyBorder="1" applyAlignment="1">
      <alignment horizontal="center" vertical="center" wrapText="1"/>
    </xf>
    <xf numFmtId="49" fontId="80" fillId="0" borderId="3" xfId="0" applyNumberFormat="1" applyFont="1" applyFill="1" applyBorder="1" applyAlignment="1">
      <alignment horizontal="left" vertical="center" wrapText="1"/>
    </xf>
    <xf numFmtId="0" fontId="80" fillId="0" borderId="0" xfId="0" applyFont="1" applyFill="1" applyAlignment="1">
      <alignment vertical="center"/>
    </xf>
    <xf numFmtId="0" fontId="79" fillId="0" borderId="3" xfId="0" applyFont="1" applyFill="1" applyBorder="1" applyAlignment="1">
      <alignment horizontal="left" vertical="center" wrapText="1"/>
    </xf>
    <xf numFmtId="0" fontId="79" fillId="0" borderId="3" xfId="0" quotePrefix="1" applyFont="1" applyFill="1" applyBorder="1" applyAlignment="1">
      <alignment horizontal="center" vertical="center"/>
    </xf>
    <xf numFmtId="49" fontId="79" fillId="0" borderId="3" xfId="0" quotePrefix="1" applyNumberFormat="1" applyFont="1" applyFill="1" applyBorder="1" applyAlignment="1">
      <alignment horizontal="left" vertical="center" wrapText="1"/>
    </xf>
    <xf numFmtId="0" fontId="80" fillId="0" borderId="3" xfId="0" applyFont="1" applyFill="1" applyBorder="1" applyAlignment="1">
      <alignment horizontal="left" vertical="center" wrapText="1" shrinkToFit="1"/>
    </xf>
    <xf numFmtId="0" fontId="80" fillId="0" borderId="3" xfId="182" applyFont="1" applyFill="1" applyBorder="1" applyAlignment="1">
      <alignment horizontal="left" vertical="center" wrapText="1"/>
      <protection locked="0"/>
    </xf>
    <xf numFmtId="0" fontId="80" fillId="0" borderId="3" xfId="0" applyFont="1" applyFill="1" applyBorder="1" applyAlignment="1" applyProtection="1">
      <alignment horizontal="left" vertical="center" wrapText="1"/>
      <protection locked="0"/>
    </xf>
    <xf numFmtId="0" fontId="80" fillId="0" borderId="3" xfId="0" applyFont="1" applyFill="1" applyBorder="1" applyAlignment="1">
      <alignment horizontal="center"/>
    </xf>
    <xf numFmtId="0" fontId="80" fillId="0" borderId="3" xfId="0" quotePrefix="1" applyFont="1" applyFill="1" applyBorder="1" applyAlignment="1">
      <alignment horizontal="center"/>
    </xf>
    <xf numFmtId="0" fontId="79" fillId="0" borderId="3" xfId="0" quotePrefix="1" applyFont="1" applyFill="1" applyBorder="1" applyAlignment="1">
      <alignment horizontal="center"/>
    </xf>
    <xf numFmtId="0" fontId="79" fillId="0" borderId="0" xfId="0" applyFont="1" applyFill="1" applyBorder="1" applyAlignment="1">
      <alignment horizontal="left" vertical="center" wrapText="1"/>
    </xf>
    <xf numFmtId="0" fontId="79" fillId="0" borderId="0" xfId="0" quotePrefix="1" applyFont="1" applyFill="1" applyBorder="1" applyAlignment="1">
      <alignment horizontal="center"/>
    </xf>
    <xf numFmtId="0" fontId="83" fillId="0" borderId="0" xfId="0" applyFont="1" applyFill="1" applyBorder="1" applyAlignment="1">
      <alignment horizontal="left" wrapText="1"/>
    </xf>
    <xf numFmtId="0" fontId="83" fillId="0" borderId="0" xfId="0" applyFont="1" applyFill="1" applyBorder="1" applyAlignment="1">
      <alignment horizontal="left"/>
    </xf>
    <xf numFmtId="0" fontId="65" fillId="0" borderId="0" xfId="0" quotePrefix="1" applyFont="1" applyFill="1" applyBorder="1" applyAlignment="1">
      <alignment horizontal="center" vertical="center"/>
    </xf>
    <xf numFmtId="0" fontId="69" fillId="0" borderId="0" xfId="0" applyFont="1" applyFill="1" applyBorder="1" applyAlignment="1">
      <alignment horizontal="left" vertical="center" wrapText="1"/>
    </xf>
    <xf numFmtId="0" fontId="68" fillId="0" borderId="0" xfId="0" applyFont="1" applyFill="1" applyBorder="1" applyAlignment="1">
      <alignment horizontal="left" vertical="center" wrapText="1"/>
    </xf>
    <xf numFmtId="3" fontId="80" fillId="29" borderId="3" xfId="0" applyNumberFormat="1" applyFont="1" applyFill="1" applyBorder="1" applyAlignment="1">
      <alignment horizontal="center" vertical="center" wrapText="1"/>
    </xf>
    <xf numFmtId="3" fontId="80" fillId="29" borderId="3" xfId="0" quotePrefix="1" applyNumberFormat="1" applyFont="1" applyFill="1" applyBorder="1" applyAlignment="1">
      <alignment horizontal="center" vertical="center" wrapText="1"/>
    </xf>
    <xf numFmtId="3" fontId="79" fillId="29" borderId="3" xfId="0" quotePrefix="1" applyNumberFormat="1" applyFont="1" applyFill="1" applyBorder="1" applyAlignment="1">
      <alignment horizontal="center" vertical="center" wrapText="1"/>
    </xf>
    <xf numFmtId="3" fontId="68" fillId="29" borderId="3" xfId="245" applyNumberFormat="1" applyFont="1" applyFill="1" applyBorder="1" applyAlignment="1">
      <alignment horizontal="center" vertical="center" wrapText="1"/>
    </xf>
    <xf numFmtId="3" fontId="65" fillId="29" borderId="3" xfId="245" applyNumberFormat="1" applyFont="1" applyFill="1" applyBorder="1" applyAlignment="1">
      <alignment horizontal="center" vertical="center" wrapText="1"/>
    </xf>
    <xf numFmtId="3" fontId="65" fillId="29" borderId="3" xfId="0" applyNumberFormat="1" applyFont="1" applyFill="1" applyBorder="1" applyAlignment="1">
      <alignment horizontal="center" vertical="center" wrapText="1"/>
    </xf>
    <xf numFmtId="3" fontId="5" fillId="29" borderId="3" xfId="0" applyNumberFormat="1" applyFont="1" applyFill="1" applyBorder="1" applyAlignment="1">
      <alignment horizontal="center" vertical="center" wrapText="1"/>
    </xf>
    <xf numFmtId="3" fontId="5" fillId="29" borderId="3" xfId="0" quotePrefix="1" applyNumberFormat="1" applyFont="1" applyFill="1" applyBorder="1" applyAlignment="1">
      <alignment horizontal="center" vertical="center" wrapText="1"/>
    </xf>
    <xf numFmtId="3" fontId="65" fillId="29" borderId="3" xfId="0" quotePrefix="1" applyNumberFormat="1" applyFont="1" applyFill="1" applyBorder="1" applyAlignment="1">
      <alignment horizontal="center" vertical="center" wrapText="1"/>
    </xf>
    <xf numFmtId="170" fontId="65" fillId="29" borderId="3" xfId="237" applyNumberFormat="1" applyFont="1" applyFill="1" applyBorder="1" applyAlignment="1">
      <alignment horizontal="center" vertical="center" wrapText="1"/>
    </xf>
    <xf numFmtId="0" fontId="80" fillId="0" borderId="3" xfId="0" quotePrefix="1" applyFont="1" applyFill="1" applyBorder="1" applyAlignment="1" applyProtection="1">
      <alignment horizontal="center" vertical="center"/>
      <protection locked="0"/>
    </xf>
    <xf numFmtId="0" fontId="80" fillId="0" borderId="3" xfId="0" applyFont="1" applyFill="1" applyBorder="1" applyAlignment="1" applyProtection="1">
      <alignment horizontal="center" vertical="center"/>
      <protection locked="0"/>
    </xf>
    <xf numFmtId="178" fontId="65" fillId="0" borderId="3" xfId="0" applyNumberFormat="1" applyFont="1" applyFill="1" applyBorder="1" applyAlignment="1">
      <alignment horizontal="center" vertical="center" wrapText="1"/>
    </xf>
    <xf numFmtId="3" fontId="5" fillId="30" borderId="3" xfId="0" quotePrefix="1" applyNumberFormat="1" applyFont="1" applyFill="1" applyBorder="1" applyAlignment="1">
      <alignment horizontal="center" vertical="center" wrapText="1"/>
    </xf>
    <xf numFmtId="3" fontId="5" fillId="30" borderId="3" xfId="0" applyNumberFormat="1" applyFont="1" applyFill="1" applyBorder="1" applyAlignment="1">
      <alignment horizontal="center" vertical="center" wrapText="1"/>
    </xf>
    <xf numFmtId="3" fontId="80" fillId="30" borderId="3" xfId="0" quotePrefix="1" applyNumberFormat="1" applyFont="1" applyFill="1" applyBorder="1" applyAlignment="1">
      <alignment horizontal="center" vertical="center" wrapText="1"/>
    </xf>
    <xf numFmtId="3" fontId="80" fillId="30" borderId="3" xfId="0" applyNumberFormat="1" applyFont="1" applyFill="1" applyBorder="1" applyAlignment="1">
      <alignment horizontal="center" vertical="center" wrapText="1"/>
    </xf>
    <xf numFmtId="3" fontId="65" fillId="0" borderId="3" xfId="0" applyNumberFormat="1" applyFont="1" applyFill="1" applyBorder="1" applyAlignment="1">
      <alignment horizontal="center" vertical="center" wrapText="1"/>
    </xf>
    <xf numFmtId="170" fontId="65" fillId="0" borderId="3" xfId="0" applyNumberFormat="1" applyFont="1" applyFill="1" applyBorder="1" applyAlignment="1">
      <alignment horizontal="center" vertical="center" wrapText="1"/>
    </xf>
    <xf numFmtId="0" fontId="70" fillId="0" borderId="0" xfId="0" applyFont="1" applyFill="1" applyBorder="1" applyAlignment="1" applyProtection="1">
      <alignment vertical="center"/>
      <protection locked="0"/>
    </xf>
    <xf numFmtId="0" fontId="70" fillId="0" borderId="0" xfId="0" applyFont="1" applyFill="1" applyBorder="1" applyAlignment="1" applyProtection="1">
      <alignment horizontal="right" vertical="center"/>
      <protection locked="0"/>
    </xf>
    <xf numFmtId="0" fontId="70" fillId="0" borderId="0" xfId="0" applyFont="1" applyFill="1" applyBorder="1" applyAlignment="1" applyProtection="1">
      <alignment horizontal="center" vertical="center"/>
      <protection locked="0"/>
    </xf>
    <xf numFmtId="0" fontId="75" fillId="0" borderId="0" xfId="0" applyFont="1" applyFill="1" applyBorder="1" applyAlignment="1" applyProtection="1">
      <alignment vertical="center"/>
      <protection locked="0"/>
    </xf>
    <xf numFmtId="0" fontId="70" fillId="0" borderId="0" xfId="0" applyFont="1" applyFill="1" applyBorder="1" applyAlignment="1" applyProtection="1">
      <alignment vertical="center" wrapText="1"/>
      <protection locked="0"/>
    </xf>
    <xf numFmtId="0" fontId="70" fillId="0" borderId="0" xfId="0" applyFont="1" applyFill="1" applyAlignment="1" applyProtection="1">
      <alignment horizontal="center" vertical="center"/>
      <protection locked="0"/>
    </xf>
    <xf numFmtId="0" fontId="70" fillId="0" borderId="14" xfId="0" applyFont="1" applyFill="1" applyBorder="1" applyAlignment="1" applyProtection="1">
      <alignment vertical="center"/>
      <protection locked="0"/>
    </xf>
    <xf numFmtId="0" fontId="70" fillId="0" borderId="17" xfId="0" applyFont="1" applyFill="1" applyBorder="1" applyAlignment="1" applyProtection="1">
      <alignment vertical="center"/>
      <protection locked="0"/>
    </xf>
    <xf numFmtId="0" fontId="70" fillId="0" borderId="3" xfId="0" applyFont="1" applyFill="1" applyBorder="1" applyAlignment="1" applyProtection="1">
      <alignment horizontal="left" vertical="center"/>
      <protection locked="0"/>
    </xf>
    <xf numFmtId="0" fontId="70" fillId="0" borderId="3" xfId="0" applyFont="1" applyFill="1" applyBorder="1" applyAlignment="1" applyProtection="1">
      <alignment horizontal="center" vertical="center"/>
      <protection locked="0"/>
    </xf>
    <xf numFmtId="0" fontId="70" fillId="0" borderId="14" xfId="0" applyFont="1" applyFill="1" applyBorder="1" applyAlignment="1" applyProtection="1">
      <alignment vertical="center" wrapText="1"/>
      <protection locked="0"/>
    </xf>
    <xf numFmtId="0" fontId="70" fillId="0" borderId="17" xfId="0" applyFont="1" applyFill="1" applyBorder="1" applyAlignment="1" applyProtection="1">
      <alignment vertical="center" wrapText="1"/>
      <protection locked="0"/>
    </xf>
    <xf numFmtId="0" fontId="70" fillId="0" borderId="3" xfId="0" applyFont="1" applyFill="1" applyBorder="1" applyAlignment="1" applyProtection="1">
      <alignment vertical="center"/>
      <protection locked="0"/>
    </xf>
    <xf numFmtId="0" fontId="70" fillId="0" borderId="3" xfId="0" applyFont="1" applyFill="1" applyBorder="1" applyAlignment="1" applyProtection="1">
      <alignment vertical="center" wrapText="1"/>
      <protection locked="0"/>
    </xf>
    <xf numFmtId="0" fontId="70" fillId="0" borderId="18" xfId="0" applyFont="1" applyFill="1" applyBorder="1" applyAlignment="1" applyProtection="1">
      <alignment vertical="center" wrapText="1"/>
      <protection locked="0"/>
    </xf>
    <xf numFmtId="0" fontId="70" fillId="0" borderId="18" xfId="0" applyFont="1" applyFill="1" applyBorder="1" applyAlignment="1" applyProtection="1">
      <alignment vertical="center"/>
      <protection locked="0"/>
    </xf>
    <xf numFmtId="0" fontId="70" fillId="0" borderId="0" xfId="0" applyFont="1" applyFill="1" applyBorder="1" applyAlignment="1" applyProtection="1">
      <alignment horizontal="left" vertical="center"/>
      <protection locked="0"/>
    </xf>
    <xf numFmtId="0" fontId="70" fillId="0" borderId="0" xfId="0" applyFont="1" applyFill="1" applyBorder="1" applyAlignment="1" applyProtection="1">
      <alignment horizontal="left" vertical="center" wrapText="1"/>
      <protection locked="0"/>
    </xf>
    <xf numFmtId="0" fontId="69" fillId="0" borderId="0" xfId="0" applyFont="1" applyFill="1" applyBorder="1" applyAlignment="1" applyProtection="1">
      <alignment horizontal="left" vertical="center" wrapText="1"/>
      <protection locked="0"/>
    </xf>
    <xf numFmtId="0" fontId="70" fillId="0" borderId="0" xfId="0" quotePrefix="1" applyFont="1" applyFill="1" applyBorder="1" applyAlignment="1" applyProtection="1">
      <alignment horizontal="center" vertical="center"/>
      <protection locked="0"/>
    </xf>
    <xf numFmtId="0" fontId="70" fillId="0" borderId="0" xfId="0" applyFont="1" applyFill="1" applyAlignment="1" applyProtection="1">
      <alignment vertical="center"/>
      <protection locked="0"/>
    </xf>
    <xf numFmtId="0" fontId="70" fillId="0" borderId="3" xfId="0" applyFont="1" applyFill="1" applyBorder="1" applyAlignment="1">
      <alignment horizontal="center" vertical="center" wrapText="1"/>
    </xf>
    <xf numFmtId="0" fontId="70" fillId="0" borderId="3" xfId="0" applyFont="1" applyFill="1" applyBorder="1" applyAlignment="1">
      <alignment horizontal="center" vertical="center"/>
    </xf>
    <xf numFmtId="170" fontId="85" fillId="0" borderId="3" xfId="0" applyNumberFormat="1" applyFont="1" applyFill="1" applyBorder="1" applyAlignment="1">
      <alignment horizontal="center" vertical="center" wrapText="1"/>
    </xf>
    <xf numFmtId="49" fontId="80" fillId="0" borderId="0" xfId="0" applyNumberFormat="1" applyFont="1" applyFill="1" applyBorder="1" applyAlignment="1">
      <alignment vertical="center"/>
    </xf>
    <xf numFmtId="3" fontId="68" fillId="0" borderId="0" xfId="0" applyNumberFormat="1" applyFont="1" applyFill="1" applyBorder="1" applyAlignment="1">
      <alignment vertical="center"/>
    </xf>
    <xf numFmtId="3" fontId="65" fillId="0" borderId="3" xfId="0" applyNumberFormat="1" applyFont="1" applyFill="1" applyBorder="1" applyAlignment="1">
      <alignment horizontal="center" vertical="center" wrapText="1"/>
    </xf>
    <xf numFmtId="3" fontId="70" fillId="30" borderId="3" xfId="0" applyNumberFormat="1" applyFont="1" applyFill="1" applyBorder="1" applyAlignment="1" applyProtection="1">
      <alignment horizontal="center" vertical="center" wrapText="1"/>
      <protection locked="0"/>
    </xf>
    <xf numFmtId="0" fontId="70" fillId="30" borderId="0" xfId="0" applyFont="1" applyFill="1" applyBorder="1" applyAlignment="1" applyProtection="1">
      <alignment horizontal="center" vertical="center"/>
      <protection locked="0"/>
    </xf>
    <xf numFmtId="0" fontId="65" fillId="30" borderId="3" xfId="0" applyFont="1" applyFill="1" applyBorder="1" applyAlignment="1">
      <alignment horizontal="center" vertical="center" wrapText="1"/>
    </xf>
    <xf numFmtId="170" fontId="88" fillId="0" borderId="3" xfId="0" applyNumberFormat="1" applyFont="1" applyFill="1" applyBorder="1" applyAlignment="1">
      <alignment horizontal="center" vertical="center" wrapText="1"/>
    </xf>
    <xf numFmtId="3" fontId="6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27" xfId="0" applyBorder="1"/>
    <xf numFmtId="0" fontId="0" fillId="0" borderId="28" xfId="0" applyFill="1" applyBorder="1"/>
    <xf numFmtId="0" fontId="0" fillId="0" borderId="27" xfId="0" applyFill="1" applyBorder="1"/>
    <xf numFmtId="0" fontId="0" fillId="0" borderId="27" xfId="0" applyFill="1" applyBorder="1" applyAlignment="1">
      <alignment horizontal="center"/>
    </xf>
    <xf numFmtId="0" fontId="0" fillId="0" borderId="25" xfId="0" applyFill="1" applyBorder="1"/>
    <xf numFmtId="0" fontId="0" fillId="0" borderId="29" xfId="0" applyFill="1" applyBorder="1"/>
    <xf numFmtId="0" fontId="0" fillId="0" borderId="27" xfId="0" applyBorder="1" applyAlignment="1">
      <alignment horizontal="center"/>
    </xf>
    <xf numFmtId="0" fontId="89" fillId="0" borderId="28" xfId="0" applyFont="1" applyFill="1" applyBorder="1"/>
    <xf numFmtId="2" fontId="0" fillId="0" borderId="27" xfId="0" applyNumberFormat="1" applyFill="1" applyBorder="1" applyAlignment="1">
      <alignment horizontal="center"/>
    </xf>
    <xf numFmtId="0" fontId="0" fillId="0" borderId="27" xfId="0" applyNumberFormat="1" applyFill="1" applyBorder="1" applyAlignment="1">
      <alignment horizontal="center"/>
    </xf>
    <xf numFmtId="0" fontId="0" fillId="24" borderId="27" xfId="0" applyFill="1" applyBorder="1" applyAlignment="1">
      <alignment horizontal="center"/>
    </xf>
    <xf numFmtId="2" fontId="0" fillId="0" borderId="27" xfId="0" applyNumberFormat="1" applyFill="1" applyBorder="1"/>
    <xf numFmtId="2" fontId="0" fillId="0" borderId="0" xfId="0" applyNumberFormat="1" applyFill="1"/>
    <xf numFmtId="179" fontId="89" fillId="0" borderId="0" xfId="353" applyNumberFormat="1" applyFont="1" applyFill="1"/>
    <xf numFmtId="0" fontId="0" fillId="24" borderId="0" xfId="0" applyFill="1"/>
    <xf numFmtId="2" fontId="89" fillId="0" borderId="27" xfId="0" applyNumberFormat="1" applyFont="1" applyFill="1" applyBorder="1" applyAlignment="1">
      <alignment horizontal="center"/>
    </xf>
    <xf numFmtId="0" fontId="89" fillId="0" borderId="27" xfId="0" applyNumberFormat="1" applyFont="1" applyFill="1" applyBorder="1" applyAlignment="1">
      <alignment horizontal="center"/>
    </xf>
    <xf numFmtId="2" fontId="89" fillId="0" borderId="27" xfId="0" applyNumberFormat="1" applyFont="1" applyFill="1" applyBorder="1"/>
    <xf numFmtId="0" fontId="0" fillId="22" borderId="27" xfId="0" applyFill="1" applyBorder="1" applyAlignment="1">
      <alignment horizontal="center"/>
    </xf>
    <xf numFmtId="0" fontId="0" fillId="22" borderId="0" xfId="0" applyFill="1"/>
    <xf numFmtId="2" fontId="0" fillId="32" borderId="0" xfId="0" applyNumberFormat="1" applyFill="1"/>
    <xf numFmtId="0" fontId="0" fillId="32" borderId="0" xfId="0" applyFill="1"/>
    <xf numFmtId="179" fontId="89" fillId="0" borderId="3" xfId="353" applyNumberFormat="1" applyFont="1" applyFill="1" applyBorder="1"/>
    <xf numFmtId="179" fontId="89" fillId="0" borderId="17" xfId="353" applyNumberFormat="1" applyFont="1" applyFill="1" applyBorder="1"/>
    <xf numFmtId="49" fontId="0" fillId="0" borderId="27" xfId="0" applyNumberFormat="1" applyFill="1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Fill="1" applyBorder="1"/>
    <xf numFmtId="2" fontId="0" fillId="0" borderId="30" xfId="0" applyNumberFormat="1" applyFill="1" applyBorder="1" applyAlignment="1">
      <alignment horizontal="center"/>
    </xf>
    <xf numFmtId="49" fontId="0" fillId="0" borderId="30" xfId="0" applyNumberFormat="1" applyFill="1" applyBorder="1" applyAlignment="1">
      <alignment horizontal="center"/>
    </xf>
    <xf numFmtId="0" fontId="0" fillId="0" borderId="30" xfId="0" applyFill="1" applyBorder="1"/>
    <xf numFmtId="0" fontId="0" fillId="0" borderId="3" xfId="0" applyFill="1" applyBorder="1"/>
    <xf numFmtId="179" fontId="0" fillId="0" borderId="3" xfId="353" applyNumberFormat="1" applyFont="1" applyFill="1" applyBorder="1"/>
    <xf numFmtId="179" fontId="0" fillId="0" borderId="0" xfId="353" applyNumberFormat="1" applyFont="1" applyFill="1"/>
    <xf numFmtId="0" fontId="90" fillId="0" borderId="0" xfId="0" applyFont="1" applyFill="1"/>
    <xf numFmtId="179" fontId="2" fillId="32" borderId="0" xfId="353" applyNumberFormat="1" applyFont="1" applyFill="1"/>
    <xf numFmtId="179" fontId="0" fillId="0" borderId="0" xfId="0" applyNumberFormat="1" applyFill="1"/>
    <xf numFmtId="2" fontId="0" fillId="33" borderId="27" xfId="0" applyNumberFormat="1" applyFill="1" applyBorder="1" applyAlignment="1">
      <alignment horizontal="center"/>
    </xf>
    <xf numFmtId="0" fontId="0" fillId="33" borderId="27" xfId="0" applyNumberFormat="1" applyFill="1" applyBorder="1" applyAlignment="1">
      <alignment horizontal="center"/>
    </xf>
    <xf numFmtId="2" fontId="0" fillId="33" borderId="25" xfId="0" applyNumberFormat="1" applyFill="1" applyBorder="1"/>
    <xf numFmtId="0" fontId="0" fillId="0" borderId="28" xfId="0" applyFill="1" applyBorder="1" applyAlignment="1">
      <alignment wrapText="1"/>
    </xf>
    <xf numFmtId="179" fontId="2" fillId="33" borderId="0" xfId="353" applyNumberFormat="1" applyFont="1" applyFill="1"/>
    <xf numFmtId="179" fontId="89" fillId="33" borderId="3" xfId="353" applyNumberFormat="1" applyFont="1" applyFill="1" applyBorder="1"/>
    <xf numFmtId="2" fontId="0" fillId="33" borderId="0" xfId="0" applyNumberFormat="1" applyFill="1"/>
    <xf numFmtId="0" fontId="2" fillId="33" borderId="27" xfId="0" applyNumberFormat="1" applyFont="1" applyFill="1" applyBorder="1" applyAlignment="1">
      <alignment horizontal="center"/>
    </xf>
    <xf numFmtId="0" fontId="0" fillId="33" borderId="0" xfId="0" applyFill="1"/>
    <xf numFmtId="0" fontId="0" fillId="31" borderId="0" xfId="0" applyFill="1"/>
    <xf numFmtId="0" fontId="70" fillId="0" borderId="0" xfId="0" applyFont="1" applyFill="1" applyBorder="1" applyAlignment="1" applyProtection="1">
      <alignment horizontal="center" vertical="center"/>
      <protection locked="0"/>
    </xf>
    <xf numFmtId="0" fontId="65" fillId="30" borderId="3" xfId="245" applyFont="1" applyFill="1" applyBorder="1" applyAlignment="1">
      <alignment horizontal="center" vertical="center"/>
    </xf>
    <xf numFmtId="0" fontId="65" fillId="30" borderId="3" xfId="0" applyFont="1" applyFill="1" applyBorder="1" applyAlignment="1">
      <alignment horizontal="left" vertical="center" wrapText="1"/>
    </xf>
    <xf numFmtId="170" fontId="65" fillId="0" borderId="3" xfId="0" applyNumberFormat="1" applyFont="1" applyFill="1" applyBorder="1" applyAlignment="1">
      <alignment horizontal="center" vertical="center" wrapText="1"/>
    </xf>
    <xf numFmtId="3" fontId="65" fillId="0" borderId="3" xfId="0" applyNumberFormat="1" applyFont="1" applyFill="1" applyBorder="1" applyAlignment="1">
      <alignment horizontal="center" vertical="center" wrapText="1"/>
    </xf>
    <xf numFmtId="3" fontId="65" fillId="30" borderId="3" xfId="0" applyNumberFormat="1" applyFont="1" applyFill="1" applyBorder="1" applyAlignment="1">
      <alignment horizontal="center" vertical="center" wrapText="1"/>
    </xf>
    <xf numFmtId="0" fontId="81" fillId="30" borderId="3" xfId="245" applyFont="1" applyFill="1" applyBorder="1" applyAlignment="1">
      <alignment horizontal="left" vertical="center" wrapText="1"/>
    </xf>
    <xf numFmtId="0" fontId="65" fillId="30" borderId="3" xfId="0" applyFont="1" applyFill="1" applyBorder="1" applyAlignment="1">
      <alignment horizontal="center" vertical="center"/>
    </xf>
    <xf numFmtId="0" fontId="65" fillId="30" borderId="3" xfId="245" applyFont="1" applyFill="1" applyBorder="1" applyAlignment="1">
      <alignment horizontal="left" vertical="center" wrapText="1"/>
    </xf>
    <xf numFmtId="0" fontId="5" fillId="30" borderId="3" xfId="0" applyFont="1" applyFill="1" applyBorder="1" applyAlignment="1">
      <alignment horizontal="left" vertical="center" wrapText="1"/>
    </xf>
    <xf numFmtId="0" fontId="5" fillId="30" borderId="3" xfId="245" applyFont="1" applyFill="1" applyBorder="1" applyAlignment="1">
      <alignment horizontal="left" vertical="center" wrapText="1"/>
    </xf>
    <xf numFmtId="170" fontId="91" fillId="0" borderId="3" xfId="0" quotePrefix="1" applyNumberFormat="1" applyFont="1" applyFill="1" applyBorder="1" applyAlignment="1">
      <alignment horizontal="center" vertical="center" wrapText="1"/>
    </xf>
    <xf numFmtId="0" fontId="80" fillId="0" borderId="3" xfId="0" applyFont="1" applyFill="1" applyBorder="1" applyAlignment="1">
      <alignment horizontal="center" vertical="center" wrapText="1"/>
    </xf>
    <xf numFmtId="0" fontId="65" fillId="0" borderId="3" xfId="245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2" fontId="65" fillId="0" borderId="3" xfId="0" applyNumberFormat="1" applyFont="1" applyFill="1" applyBorder="1" applyAlignment="1">
      <alignment horizontal="center" vertical="center" wrapText="1"/>
    </xf>
    <xf numFmtId="3" fontId="70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92" fillId="0" borderId="0" xfId="245" applyFont="1" applyFill="1" applyBorder="1" applyAlignment="1">
      <alignment vertical="center"/>
    </xf>
    <xf numFmtId="180" fontId="65" fillId="29" borderId="3" xfId="237" applyNumberFormat="1" applyFont="1" applyFill="1" applyBorder="1" applyAlignment="1">
      <alignment horizontal="center" vertical="center" wrapText="1"/>
    </xf>
    <xf numFmtId="0" fontId="92" fillId="0" borderId="0" xfId="0" applyFont="1" applyFill="1"/>
    <xf numFmtId="3" fontId="5" fillId="0" borderId="0" xfId="0" applyNumberFormat="1" applyFont="1" applyFill="1" applyBorder="1" applyAlignment="1">
      <alignment vertical="center"/>
    </xf>
    <xf numFmtId="0" fontId="93" fillId="0" borderId="0" xfId="0" applyFont="1" applyFill="1" applyAlignment="1">
      <alignment vertical="center"/>
    </xf>
    <xf numFmtId="0" fontId="70" fillId="0" borderId="3" xfId="0" applyFont="1" applyFill="1" applyBorder="1" applyAlignment="1">
      <alignment horizontal="center" vertical="center"/>
    </xf>
    <xf numFmtId="0" fontId="65" fillId="0" borderId="0" xfId="0" applyFont="1" applyFill="1" applyBorder="1" applyAlignment="1">
      <alignment horizontal="center" vertical="center"/>
    </xf>
    <xf numFmtId="0" fontId="65" fillId="0" borderId="0" xfId="0" applyFont="1" applyFill="1" applyAlignment="1">
      <alignment horizontal="center" vertical="center"/>
    </xf>
    <xf numFmtId="0" fontId="68" fillId="0" borderId="0" xfId="0" applyFont="1" applyFill="1" applyBorder="1" applyAlignment="1">
      <alignment horizontal="center" vertical="center"/>
    </xf>
    <xf numFmtId="0" fontId="65" fillId="0" borderId="3" xfId="0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vertical="center"/>
    </xf>
    <xf numFmtId="3" fontId="65" fillId="0" borderId="3" xfId="0" applyNumberFormat="1" applyFont="1" applyFill="1" applyBorder="1" applyAlignment="1">
      <alignment horizontal="center" vertical="center" wrapText="1"/>
    </xf>
    <xf numFmtId="0" fontId="65" fillId="0" borderId="3" xfId="0" applyFont="1" applyFill="1" applyBorder="1" applyAlignment="1">
      <alignment horizontal="center" vertical="center"/>
    </xf>
    <xf numFmtId="49" fontId="65" fillId="0" borderId="3" xfId="0" applyNumberFormat="1" applyFont="1" applyFill="1" applyBorder="1" applyAlignment="1">
      <alignment horizontal="left" vertical="center" wrapText="1"/>
    </xf>
    <xf numFmtId="0" fontId="65" fillId="0" borderId="14" xfId="0" applyFont="1" applyFill="1" applyBorder="1" applyAlignment="1">
      <alignment horizontal="center" vertical="center"/>
    </xf>
    <xf numFmtId="170" fontId="65" fillId="0" borderId="3" xfId="0" applyNumberFormat="1" applyFont="1" applyFill="1" applyBorder="1" applyAlignment="1">
      <alignment horizontal="center" vertical="center" wrapText="1"/>
    </xf>
    <xf numFmtId="0" fontId="65" fillId="0" borderId="0" xfId="0" applyFont="1" applyFill="1" applyAlignment="1">
      <alignment vertical="center"/>
    </xf>
    <xf numFmtId="3" fontId="65" fillId="0" borderId="3" xfId="0" applyNumberFormat="1" applyFont="1" applyFill="1" applyBorder="1" applyAlignment="1">
      <alignment horizontal="center" vertical="center"/>
    </xf>
    <xf numFmtId="2" fontId="65" fillId="0" borderId="3" xfId="0" applyNumberFormat="1" applyFont="1" applyFill="1" applyBorder="1" applyAlignment="1">
      <alignment horizontal="center" vertical="center"/>
    </xf>
    <xf numFmtId="10" fontId="65" fillId="0" borderId="3" xfId="0" applyNumberFormat="1" applyFont="1" applyFill="1" applyBorder="1" applyAlignment="1">
      <alignment horizontal="center" vertical="center"/>
    </xf>
    <xf numFmtId="0" fontId="70" fillId="0" borderId="18" xfId="0" applyFont="1" applyFill="1" applyBorder="1" applyAlignment="1" applyProtection="1">
      <alignment horizontal="left" vertical="center" wrapText="1"/>
      <protection locked="0"/>
    </xf>
    <xf numFmtId="0" fontId="70" fillId="0" borderId="3" xfId="245" applyFont="1" applyFill="1" applyBorder="1" applyAlignment="1">
      <alignment horizontal="center" vertical="center"/>
    </xf>
    <xf numFmtId="0" fontId="74" fillId="0" borderId="17" xfId="0" applyFont="1" applyBorder="1" applyAlignment="1" applyProtection="1">
      <alignment horizontal="left" vertical="center" wrapText="1"/>
      <protection locked="0"/>
    </xf>
    <xf numFmtId="0" fontId="70" fillId="0" borderId="13" xfId="0" applyFont="1" applyFill="1" applyBorder="1" applyAlignment="1">
      <alignment horizontal="center" vertical="center" wrapText="1"/>
    </xf>
    <xf numFmtId="0" fontId="70" fillId="0" borderId="19" xfId="0" applyFont="1" applyFill="1" applyBorder="1" applyAlignment="1">
      <alignment horizontal="center" vertical="center" wrapText="1"/>
    </xf>
    <xf numFmtId="0" fontId="73" fillId="0" borderId="0" xfId="0" applyFont="1" applyFill="1" applyBorder="1" applyAlignment="1" applyProtection="1">
      <alignment horizontal="center" vertical="center"/>
      <protection locked="0"/>
    </xf>
    <xf numFmtId="0" fontId="70" fillId="0" borderId="3" xfId="0" applyFont="1" applyFill="1" applyBorder="1" applyAlignment="1">
      <alignment horizontal="center" vertical="center"/>
    </xf>
    <xf numFmtId="0" fontId="77" fillId="0" borderId="0" xfId="0" applyFont="1" applyFill="1" applyBorder="1" applyAlignment="1" applyProtection="1">
      <alignment horizontal="center" vertical="center"/>
      <protection locked="0"/>
    </xf>
    <xf numFmtId="0" fontId="73" fillId="0" borderId="0" xfId="0" applyFont="1" applyFill="1" applyBorder="1" applyAlignment="1">
      <alignment horizontal="center" vertical="center"/>
    </xf>
    <xf numFmtId="0" fontId="87" fillId="0" borderId="18" xfId="0" applyFont="1" applyFill="1" applyBorder="1" applyAlignment="1" applyProtection="1">
      <alignment horizontal="left" vertical="center" wrapText="1"/>
      <protection locked="0"/>
    </xf>
    <xf numFmtId="0" fontId="70" fillId="0" borderId="17" xfId="0" applyFont="1" applyFill="1" applyBorder="1" applyAlignment="1" applyProtection="1">
      <alignment horizontal="left" vertical="center" wrapText="1"/>
      <protection locked="0"/>
    </xf>
    <xf numFmtId="0" fontId="78" fillId="0" borderId="0" xfId="0" applyFont="1" applyFill="1" applyBorder="1" applyAlignment="1">
      <alignment horizontal="left" vertical="center" wrapText="1"/>
    </xf>
    <xf numFmtId="0" fontId="70" fillId="0" borderId="0" xfId="0" applyFont="1" applyFill="1" applyBorder="1" applyAlignment="1" applyProtection="1">
      <alignment horizontal="center" vertical="center"/>
      <protection locked="0"/>
    </xf>
    <xf numFmtId="0" fontId="70" fillId="0" borderId="0" xfId="0" applyFont="1" applyFill="1" applyBorder="1" applyAlignment="1" applyProtection="1">
      <alignment horizontal="left" vertical="center" wrapText="1"/>
      <protection locked="0"/>
    </xf>
    <xf numFmtId="0" fontId="70" fillId="0" borderId="15" xfId="0" applyFont="1" applyFill="1" applyBorder="1" applyAlignment="1" applyProtection="1">
      <alignment horizontal="left" vertical="center" wrapText="1"/>
      <protection locked="0"/>
    </xf>
    <xf numFmtId="0" fontId="73" fillId="0" borderId="14" xfId="0" applyFont="1" applyFill="1" applyBorder="1" applyAlignment="1">
      <alignment horizontal="center" vertical="center" wrapText="1"/>
    </xf>
    <xf numFmtId="0" fontId="73" fillId="0" borderId="18" xfId="0" applyFont="1" applyFill="1" applyBorder="1" applyAlignment="1">
      <alignment horizontal="center" vertical="center" wrapText="1"/>
    </xf>
    <xf numFmtId="0" fontId="73" fillId="0" borderId="17" xfId="0" applyFont="1" applyFill="1" applyBorder="1" applyAlignment="1">
      <alignment horizontal="center" vertical="center" wrapText="1"/>
    </xf>
    <xf numFmtId="0" fontId="73" fillId="0" borderId="3" xfId="0" applyFont="1" applyFill="1" applyBorder="1" applyAlignment="1">
      <alignment horizontal="center" vertical="center" wrapText="1"/>
    </xf>
    <xf numFmtId="0" fontId="70" fillId="0" borderId="3" xfId="0" applyFont="1" applyFill="1" applyBorder="1" applyAlignment="1">
      <alignment horizontal="center" vertical="center" wrapText="1"/>
    </xf>
    <xf numFmtId="0" fontId="73" fillId="0" borderId="3" xfId="237" applyNumberFormat="1" applyFont="1" applyFill="1" applyBorder="1" applyAlignment="1">
      <alignment horizontal="center" vertical="center" wrapText="1"/>
    </xf>
    <xf numFmtId="0" fontId="73" fillId="0" borderId="14" xfId="0" applyFont="1" applyFill="1" applyBorder="1" applyAlignment="1" applyProtection="1">
      <alignment horizontal="center" vertical="center" wrapText="1"/>
      <protection locked="0"/>
    </xf>
    <xf numFmtId="0" fontId="73" fillId="0" borderId="18" xfId="0" applyFont="1" applyFill="1" applyBorder="1" applyAlignment="1" applyProtection="1">
      <alignment horizontal="center" vertical="center" wrapText="1"/>
      <protection locked="0"/>
    </xf>
    <xf numFmtId="0" fontId="79" fillId="0" borderId="0" xfId="0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horizontal="center" vertical="center"/>
    </xf>
    <xf numFmtId="0" fontId="79" fillId="0" borderId="14" xfId="0" applyFont="1" applyFill="1" applyBorder="1" applyAlignment="1">
      <alignment horizontal="left" vertical="center" wrapText="1"/>
    </xf>
    <xf numFmtId="0" fontId="79" fillId="0" borderId="18" xfId="0" applyFont="1" applyFill="1" applyBorder="1" applyAlignment="1">
      <alignment horizontal="left" vertical="center" wrapText="1"/>
    </xf>
    <xf numFmtId="0" fontId="79" fillId="0" borderId="17" xfId="0" applyFont="1" applyFill="1" applyBorder="1" applyAlignment="1">
      <alignment horizontal="left" vertical="center" wrapText="1"/>
    </xf>
    <xf numFmtId="0" fontId="80" fillId="0" borderId="3" xfId="0" applyFont="1" applyFill="1" applyBorder="1" applyAlignment="1">
      <alignment horizontal="center" vertical="center"/>
    </xf>
    <xf numFmtId="0" fontId="80" fillId="0" borderId="3" xfId="0" applyFont="1" applyFill="1" applyBorder="1" applyAlignment="1">
      <alignment horizontal="center" vertical="center" wrapText="1"/>
    </xf>
    <xf numFmtId="0" fontId="80" fillId="0" borderId="13" xfId="0" applyFont="1" applyFill="1" applyBorder="1" applyAlignment="1">
      <alignment horizontal="center" vertical="center" wrapText="1"/>
    </xf>
    <xf numFmtId="0" fontId="80" fillId="0" borderId="20" xfId="0" applyFont="1" applyFill="1" applyBorder="1" applyAlignment="1">
      <alignment horizontal="center" vertical="center" wrapText="1"/>
    </xf>
    <xf numFmtId="0" fontId="79" fillId="0" borderId="14" xfId="0" applyFont="1" applyFill="1" applyBorder="1" applyAlignment="1">
      <alignment horizontal="center" vertical="center" wrapText="1"/>
    </xf>
    <xf numFmtId="0" fontId="79" fillId="0" borderId="18" xfId="0" applyFont="1" applyFill="1" applyBorder="1" applyAlignment="1">
      <alignment horizontal="center" vertical="center" wrapText="1"/>
    </xf>
    <xf numFmtId="0" fontId="79" fillId="0" borderId="17" xfId="0" applyFont="1" applyFill="1" applyBorder="1" applyAlignment="1">
      <alignment horizontal="center" vertical="center" wrapText="1"/>
    </xf>
    <xf numFmtId="0" fontId="79" fillId="0" borderId="3" xfId="0" applyFont="1" applyFill="1" applyBorder="1" applyAlignment="1">
      <alignment horizontal="left" vertical="center"/>
    </xf>
    <xf numFmtId="0" fontId="65" fillId="0" borderId="0" xfId="0" applyFont="1" applyFill="1" applyBorder="1" applyAlignment="1">
      <alignment horizontal="left" vertical="center" wrapText="1"/>
    </xf>
    <xf numFmtId="0" fontId="68" fillId="0" borderId="14" xfId="245" applyFont="1" applyFill="1" applyBorder="1" applyAlignment="1">
      <alignment horizontal="center" vertical="center" wrapText="1"/>
    </xf>
    <xf numFmtId="0" fontId="68" fillId="0" borderId="18" xfId="245" applyFont="1" applyFill="1" applyBorder="1" applyAlignment="1">
      <alignment horizontal="center" vertical="center" wrapText="1"/>
    </xf>
    <xf numFmtId="0" fontId="68" fillId="0" borderId="17" xfId="245" applyFont="1" applyFill="1" applyBorder="1" applyAlignment="1">
      <alignment horizontal="center" vertical="center" wrapText="1"/>
    </xf>
    <xf numFmtId="0" fontId="68" fillId="0" borderId="0" xfId="245" applyFont="1" applyFill="1" applyBorder="1" applyAlignment="1">
      <alignment horizontal="center" vertical="center"/>
    </xf>
    <xf numFmtId="0" fontId="65" fillId="0" borderId="3" xfId="245" applyFont="1" applyFill="1" applyBorder="1" applyAlignment="1">
      <alignment horizontal="center" vertical="center"/>
    </xf>
    <xf numFmtId="0" fontId="65" fillId="0" borderId="3" xfId="245" applyFont="1" applyFill="1" applyBorder="1" applyAlignment="1">
      <alignment horizontal="center" vertical="center" wrapText="1"/>
    </xf>
    <xf numFmtId="0" fontId="65" fillId="0" borderId="13" xfId="0" applyFont="1" applyFill="1" applyBorder="1" applyAlignment="1">
      <alignment horizontal="center" vertical="center" wrapText="1"/>
    </xf>
    <xf numFmtId="0" fontId="65" fillId="0" borderId="20" xfId="0" applyFont="1" applyFill="1" applyBorder="1" applyAlignment="1">
      <alignment horizontal="center" vertical="center" wrapText="1"/>
    </xf>
    <xf numFmtId="0" fontId="65" fillId="0" borderId="0" xfId="0" applyFont="1" applyFill="1" applyAlignment="1">
      <alignment horizontal="center" vertical="center"/>
    </xf>
    <xf numFmtId="0" fontId="4" fillId="0" borderId="14" xfId="245" applyFont="1" applyFill="1" applyBorder="1" applyAlignment="1">
      <alignment horizontal="center" vertical="center" wrapText="1"/>
    </xf>
    <xf numFmtId="0" fontId="4" fillId="0" borderId="18" xfId="245" applyFont="1" applyFill="1" applyBorder="1" applyAlignment="1">
      <alignment horizontal="center" vertical="center" wrapText="1"/>
    </xf>
    <xf numFmtId="0" fontId="4" fillId="0" borderId="17" xfId="245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245" applyFont="1" applyFill="1" applyBorder="1" applyAlignment="1">
      <alignment horizontal="center" vertical="center"/>
    </xf>
    <xf numFmtId="0" fontId="82" fillId="0" borderId="0" xfId="0" applyFont="1" applyFill="1" applyBorder="1" applyAlignment="1">
      <alignment horizontal="left" vertical="center" wrapText="1"/>
    </xf>
    <xf numFmtId="0" fontId="65" fillId="0" borderId="13" xfId="0" applyFont="1" applyFill="1" applyBorder="1" applyAlignment="1">
      <alignment horizontal="center" vertical="center"/>
    </xf>
    <xf numFmtId="0" fontId="65" fillId="0" borderId="19" xfId="0" applyFont="1" applyFill="1" applyBorder="1" applyAlignment="1">
      <alignment horizontal="center" vertical="center"/>
    </xf>
    <xf numFmtId="0" fontId="68" fillId="0" borderId="0" xfId="0" applyFont="1" applyFill="1" applyBorder="1" applyAlignment="1">
      <alignment horizontal="center" vertical="center"/>
    </xf>
    <xf numFmtId="0" fontId="65" fillId="0" borderId="3" xfId="0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vertical="center"/>
    </xf>
    <xf numFmtId="0" fontId="68" fillId="0" borderId="14" xfId="237" applyFont="1" applyFill="1" applyBorder="1" applyAlignment="1">
      <alignment horizontal="center" vertical="center"/>
    </xf>
    <xf numFmtId="0" fontId="68" fillId="0" borderId="18" xfId="237" applyFont="1" applyFill="1" applyBorder="1" applyAlignment="1">
      <alignment horizontal="center" vertical="center"/>
    </xf>
    <xf numFmtId="0" fontId="68" fillId="0" borderId="17" xfId="237" applyFont="1" applyFill="1" applyBorder="1" applyAlignment="1">
      <alignment horizontal="center" vertical="center"/>
    </xf>
    <xf numFmtId="0" fontId="68" fillId="0" borderId="0" xfId="237" applyNumberFormat="1" applyFont="1" applyFill="1" applyBorder="1" applyAlignment="1">
      <alignment horizontal="center" vertical="center" wrapText="1"/>
    </xf>
    <xf numFmtId="0" fontId="65" fillId="0" borderId="13" xfId="237" applyNumberFormat="1" applyFont="1" applyFill="1" applyBorder="1" applyAlignment="1">
      <alignment horizontal="center" vertical="center" wrapText="1"/>
    </xf>
    <xf numFmtId="0" fontId="65" fillId="0" borderId="19" xfId="237" applyNumberFormat="1" applyFont="1" applyFill="1" applyBorder="1" applyAlignment="1">
      <alignment horizontal="center" vertical="center" wrapText="1"/>
    </xf>
    <xf numFmtId="0" fontId="65" fillId="0" borderId="21" xfId="0" applyFont="1" applyFill="1" applyBorder="1" applyAlignment="1">
      <alignment horizontal="center" vertical="center" wrapText="1"/>
    </xf>
    <xf numFmtId="0" fontId="65" fillId="0" borderId="22" xfId="0" applyFont="1" applyFill="1" applyBorder="1" applyAlignment="1">
      <alignment horizontal="center" vertical="center" wrapText="1"/>
    </xf>
    <xf numFmtId="0" fontId="94" fillId="0" borderId="25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5" xfId="0" applyBorder="1" applyAlignment="1">
      <alignment vertical="center" wrapText="1"/>
    </xf>
    <xf numFmtId="0" fontId="92" fillId="0" borderId="15" xfId="0" applyFont="1" applyFill="1" applyBorder="1" applyAlignment="1">
      <alignment horizontal="center" vertical="center" wrapText="1"/>
    </xf>
    <xf numFmtId="3" fontId="65" fillId="30" borderId="3" xfId="0" applyNumberFormat="1" applyFont="1" applyFill="1" applyBorder="1" applyAlignment="1">
      <alignment horizontal="center" vertical="center" wrapText="1"/>
    </xf>
    <xf numFmtId="3" fontId="65" fillId="0" borderId="3" xfId="0" applyNumberFormat="1" applyFont="1" applyFill="1" applyBorder="1" applyAlignment="1">
      <alignment horizontal="center" vertical="center" wrapText="1"/>
    </xf>
    <xf numFmtId="0" fontId="65" fillId="0" borderId="14" xfId="0" applyFont="1" applyFill="1" applyBorder="1" applyAlignment="1">
      <alignment horizontal="center" vertical="center" wrapText="1"/>
    </xf>
    <xf numFmtId="0" fontId="65" fillId="0" borderId="18" xfId="0" applyFont="1" applyFill="1" applyBorder="1" applyAlignment="1">
      <alignment horizontal="center" vertical="center" wrapText="1"/>
    </xf>
    <xf numFmtId="0" fontId="65" fillId="0" borderId="17" xfId="0" applyFont="1" applyFill="1" applyBorder="1" applyAlignment="1">
      <alignment horizontal="center" vertical="center" wrapText="1"/>
    </xf>
    <xf numFmtId="0" fontId="65" fillId="0" borderId="14" xfId="0" applyFont="1" applyFill="1" applyBorder="1" applyAlignment="1">
      <alignment horizontal="left" vertical="center" wrapText="1"/>
    </xf>
    <xf numFmtId="0" fontId="65" fillId="0" borderId="18" xfId="0" applyFont="1" applyFill="1" applyBorder="1" applyAlignment="1">
      <alignment horizontal="left" vertical="center" wrapText="1"/>
    </xf>
    <xf numFmtId="0" fontId="65" fillId="0" borderId="17" xfId="0" applyFont="1" applyFill="1" applyBorder="1" applyAlignment="1">
      <alignment horizontal="left" vertical="center" wrapText="1"/>
    </xf>
    <xf numFmtId="49" fontId="65" fillId="0" borderId="16" xfId="0" applyNumberFormat="1" applyFont="1" applyFill="1" applyBorder="1" applyAlignment="1">
      <alignment horizontal="right" vertical="center" wrapText="1"/>
    </xf>
    <xf numFmtId="49" fontId="65" fillId="0" borderId="0" xfId="0" applyNumberFormat="1" applyFont="1" applyFill="1" applyBorder="1" applyAlignment="1">
      <alignment horizontal="right" vertical="center" wrapText="1"/>
    </xf>
    <xf numFmtId="0" fontId="65" fillId="0" borderId="23" xfId="0" applyFont="1" applyFill="1" applyBorder="1" applyAlignment="1">
      <alignment horizontal="center" vertical="center" wrapText="1"/>
    </xf>
    <xf numFmtId="0" fontId="65" fillId="0" borderId="16" xfId="0" applyFont="1" applyFill="1" applyBorder="1" applyAlignment="1">
      <alignment horizontal="center" vertical="center" wrapText="1"/>
    </xf>
    <xf numFmtId="0" fontId="65" fillId="0" borderId="24" xfId="0" applyFont="1" applyFill="1" applyBorder="1" applyAlignment="1">
      <alignment horizontal="center" vertical="center" wrapText="1"/>
    </xf>
    <xf numFmtId="0" fontId="65" fillId="0" borderId="15" xfId="0" applyFont="1" applyFill="1" applyBorder="1" applyAlignment="1">
      <alignment horizontal="center" vertical="center" wrapText="1"/>
    </xf>
    <xf numFmtId="0" fontId="65" fillId="0" borderId="19" xfId="0" applyFont="1" applyFill="1" applyBorder="1" applyAlignment="1">
      <alignment horizontal="center" vertical="center" wrapText="1"/>
    </xf>
    <xf numFmtId="170" fontId="65" fillId="0" borderId="14" xfId="0" applyNumberFormat="1" applyFont="1" applyFill="1" applyBorder="1" applyAlignment="1">
      <alignment horizontal="center" vertical="center" wrapText="1"/>
    </xf>
    <xf numFmtId="170" fontId="65" fillId="0" borderId="17" xfId="0" applyNumberFormat="1" applyFont="1" applyFill="1" applyBorder="1" applyAlignment="1">
      <alignment horizontal="center" vertical="center" wrapText="1"/>
    </xf>
    <xf numFmtId="3" fontId="65" fillId="0" borderId="14" xfId="0" applyNumberFormat="1" applyFont="1" applyFill="1" applyBorder="1" applyAlignment="1">
      <alignment horizontal="center" vertical="center" wrapText="1"/>
    </xf>
    <xf numFmtId="3" fontId="65" fillId="0" borderId="17" xfId="0" applyNumberFormat="1" applyFont="1" applyFill="1" applyBorder="1" applyAlignment="1">
      <alignment horizontal="center" vertical="center" wrapText="1"/>
    </xf>
    <xf numFmtId="0" fontId="65" fillId="0" borderId="3" xfId="0" applyFont="1" applyFill="1" applyBorder="1" applyAlignment="1">
      <alignment horizontal="center" vertical="center"/>
    </xf>
    <xf numFmtId="49" fontId="65" fillId="0" borderId="3" xfId="0" applyNumberFormat="1" applyFont="1" applyFill="1" applyBorder="1" applyAlignment="1">
      <alignment horizontal="left" vertical="center" wrapText="1"/>
    </xf>
    <xf numFmtId="0" fontId="65" fillId="0" borderId="3" xfId="0" applyNumberFormat="1" applyFont="1" applyFill="1" applyBorder="1" applyAlignment="1">
      <alignment horizontal="center" vertical="center" wrapText="1"/>
    </xf>
    <xf numFmtId="0" fontId="65" fillId="0" borderId="14" xfId="0" applyFont="1" applyFill="1" applyBorder="1" applyAlignment="1">
      <alignment horizontal="center" vertical="center"/>
    </xf>
    <xf numFmtId="0" fontId="65" fillId="0" borderId="18" xfId="0" applyFont="1" applyFill="1" applyBorder="1" applyAlignment="1">
      <alignment horizontal="center" vertical="center"/>
    </xf>
    <xf numFmtId="0" fontId="65" fillId="0" borderId="17" xfId="0" applyFont="1" applyFill="1" applyBorder="1" applyAlignment="1">
      <alignment horizontal="center" vertical="center"/>
    </xf>
    <xf numFmtId="0" fontId="65" fillId="0" borderId="14" xfId="0" applyFont="1" applyFill="1" applyBorder="1" applyAlignment="1">
      <alignment horizontal="left" vertical="center"/>
    </xf>
    <xf numFmtId="0" fontId="65" fillId="0" borderId="18" xfId="0" applyFont="1" applyFill="1" applyBorder="1" applyAlignment="1">
      <alignment horizontal="left" vertical="center"/>
    </xf>
    <xf numFmtId="0" fontId="65" fillId="0" borderId="17" xfId="0" applyFont="1" applyFill="1" applyBorder="1" applyAlignment="1">
      <alignment horizontal="left" vertical="center"/>
    </xf>
    <xf numFmtId="0" fontId="68" fillId="30" borderId="14" xfId="0" applyFont="1" applyFill="1" applyBorder="1" applyAlignment="1">
      <alignment horizontal="center" vertical="center" wrapText="1"/>
    </xf>
    <xf numFmtId="0" fontId="68" fillId="30" borderId="18" xfId="0" applyFont="1" applyFill="1" applyBorder="1" applyAlignment="1">
      <alignment horizontal="center" vertical="center" wrapText="1"/>
    </xf>
    <xf numFmtId="0" fontId="68" fillId="30" borderId="17" xfId="0" applyFont="1" applyFill="1" applyBorder="1" applyAlignment="1">
      <alignment horizontal="center" vertical="center" wrapText="1"/>
    </xf>
    <xf numFmtId="170" fontId="65" fillId="30" borderId="3" xfId="0" applyNumberFormat="1" applyFont="1" applyFill="1" applyBorder="1" applyAlignment="1">
      <alignment horizontal="center" vertical="center" wrapText="1"/>
    </xf>
    <xf numFmtId="0" fontId="65" fillId="0" borderId="14" xfId="0" applyNumberFormat="1" applyFont="1" applyFill="1" applyBorder="1" applyAlignment="1">
      <alignment horizontal="center" vertical="center" wrapText="1"/>
    </xf>
    <xf numFmtId="0" fontId="65" fillId="0" borderId="18" xfId="0" applyNumberFormat="1" applyFont="1" applyFill="1" applyBorder="1" applyAlignment="1">
      <alignment horizontal="center" vertical="center" wrapText="1"/>
    </xf>
    <xf numFmtId="0" fontId="65" fillId="0" borderId="17" xfId="0" applyNumberFormat="1" applyFont="1" applyFill="1" applyBorder="1" applyAlignment="1">
      <alignment horizontal="center" vertical="center" wrapText="1"/>
    </xf>
    <xf numFmtId="3" fontId="65" fillId="0" borderId="18" xfId="0" applyNumberFormat="1" applyFont="1" applyFill="1" applyBorder="1" applyAlignment="1">
      <alignment horizontal="center" vertical="center" wrapText="1"/>
    </xf>
    <xf numFmtId="0" fontId="65" fillId="30" borderId="3" xfId="0" applyFont="1" applyFill="1" applyBorder="1" applyAlignment="1">
      <alignment horizontal="center" vertical="center" wrapText="1"/>
    </xf>
    <xf numFmtId="0" fontId="65" fillId="30" borderId="14" xfId="0" applyFont="1" applyFill="1" applyBorder="1" applyAlignment="1">
      <alignment horizontal="center" vertical="center" wrapText="1"/>
    </xf>
    <xf numFmtId="0" fontId="65" fillId="30" borderId="17" xfId="0" applyFont="1" applyFill="1" applyBorder="1" applyAlignment="1">
      <alignment horizontal="center" vertical="center" wrapText="1"/>
    </xf>
    <xf numFmtId="0" fontId="65" fillId="0" borderId="3" xfId="0" applyFont="1" applyFill="1" applyBorder="1" applyAlignment="1">
      <alignment horizontal="left" vertical="center" wrapText="1"/>
    </xf>
    <xf numFmtId="170" fontId="65" fillId="0" borderId="3" xfId="0" applyNumberFormat="1" applyFont="1" applyFill="1" applyBorder="1" applyAlignment="1">
      <alignment horizontal="center" vertical="center" wrapText="1"/>
    </xf>
    <xf numFmtId="49" fontId="65" fillId="0" borderId="14" xfId="0" applyNumberFormat="1" applyFont="1" applyFill="1" applyBorder="1" applyAlignment="1">
      <alignment horizontal="left" vertical="center" wrapText="1"/>
    </xf>
    <xf numFmtId="49" fontId="65" fillId="0" borderId="17" xfId="0" applyNumberFormat="1" applyFont="1" applyFill="1" applyBorder="1" applyAlignment="1">
      <alignment horizontal="left" vertical="center" wrapText="1"/>
    </xf>
    <xf numFmtId="49" fontId="65" fillId="0" borderId="14" xfId="0" applyNumberFormat="1" applyFont="1" applyFill="1" applyBorder="1" applyAlignment="1">
      <alignment horizontal="center" vertical="center" wrapText="1"/>
    </xf>
    <xf numFmtId="49" fontId="65" fillId="0" borderId="17" xfId="0" applyNumberFormat="1" applyFont="1" applyFill="1" applyBorder="1" applyAlignment="1">
      <alignment horizontal="center" vertical="center" wrapText="1"/>
    </xf>
    <xf numFmtId="0" fontId="65" fillId="0" borderId="0" xfId="0" applyFont="1" applyFill="1" applyAlignment="1">
      <alignment horizontal="right" vertical="center" wrapText="1"/>
    </xf>
    <xf numFmtId="0" fontId="68" fillId="0" borderId="0" xfId="0" applyFont="1" applyFill="1" applyAlignment="1">
      <alignment horizontal="center" vertical="center"/>
    </xf>
    <xf numFmtId="0" fontId="65" fillId="0" borderId="0" xfId="0" applyFont="1" applyFill="1" applyAlignment="1">
      <alignment vertical="center" wrapText="1"/>
    </xf>
    <xf numFmtId="0" fontId="65" fillId="0" borderId="0" xfId="0" applyFont="1" applyFill="1" applyAlignment="1">
      <alignment vertical="center"/>
    </xf>
    <xf numFmtId="49" fontId="65" fillId="0" borderId="18" xfId="0" applyNumberFormat="1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horizontal="justify" vertical="center" wrapText="1" shrinkToFi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68" fillId="0" borderId="15" xfId="0" applyFont="1" applyFill="1" applyBorder="1" applyAlignment="1">
      <alignment horizontal="center" vertical="center"/>
    </xf>
    <xf numFmtId="3" fontId="65" fillId="0" borderId="3" xfId="0" applyNumberFormat="1" applyFont="1" applyFill="1" applyBorder="1" applyAlignment="1">
      <alignment horizontal="center" vertical="center" wrapText="1" shrinkToFit="1"/>
    </xf>
    <xf numFmtId="0" fontId="65" fillId="0" borderId="3" xfId="0" applyNumberFormat="1" applyFont="1" applyFill="1" applyBorder="1" applyAlignment="1">
      <alignment horizontal="center" vertical="center" wrapText="1" shrinkToFit="1"/>
    </xf>
    <xf numFmtId="2" fontId="65" fillId="0" borderId="13" xfId="0" applyNumberFormat="1" applyFont="1" applyFill="1" applyBorder="1" applyAlignment="1">
      <alignment horizontal="center" vertical="center" wrapText="1"/>
    </xf>
    <xf numFmtId="2" fontId="65" fillId="0" borderId="19" xfId="0" applyNumberFormat="1" applyFont="1" applyFill="1" applyBorder="1" applyAlignment="1">
      <alignment horizontal="center" vertical="center" wrapText="1"/>
    </xf>
    <xf numFmtId="2" fontId="65" fillId="0" borderId="14" xfId="0" applyNumberFormat="1" applyFont="1" applyFill="1" applyBorder="1" applyAlignment="1">
      <alignment horizontal="center" vertical="center" wrapText="1"/>
    </xf>
    <xf numFmtId="2" fontId="65" fillId="0" borderId="18" xfId="0" applyNumberFormat="1" applyFont="1" applyFill="1" applyBorder="1" applyAlignment="1">
      <alignment horizontal="center" vertical="center" wrapText="1"/>
    </xf>
    <xf numFmtId="2" fontId="65" fillId="0" borderId="17" xfId="0" applyNumberFormat="1" applyFont="1" applyFill="1" applyBorder="1" applyAlignment="1">
      <alignment horizontal="center" vertical="center" wrapText="1"/>
    </xf>
    <xf numFmtId="0" fontId="65" fillId="0" borderId="14" xfId="0" applyNumberFormat="1" applyFont="1" applyFill="1" applyBorder="1" applyAlignment="1">
      <alignment horizontal="left" vertical="center" wrapText="1" shrinkToFit="1"/>
    </xf>
    <xf numFmtId="0" fontId="65" fillId="0" borderId="18" xfId="0" applyNumberFormat="1" applyFont="1" applyFill="1" applyBorder="1" applyAlignment="1">
      <alignment horizontal="left" vertical="center" wrapText="1" shrinkToFit="1"/>
    </xf>
    <xf numFmtId="0" fontId="65" fillId="0" borderId="17" xfId="0" applyNumberFormat="1" applyFont="1" applyFill="1" applyBorder="1" applyAlignment="1">
      <alignment horizontal="left" vertical="center" wrapText="1" shrinkToFit="1"/>
    </xf>
    <xf numFmtId="0" fontId="65" fillId="0" borderId="15" xfId="0" applyFont="1" applyFill="1" applyBorder="1" applyAlignment="1">
      <alignment horizontal="right" vertical="center"/>
    </xf>
    <xf numFmtId="3" fontId="65" fillId="0" borderId="14" xfId="0" applyNumberFormat="1" applyFont="1" applyFill="1" applyBorder="1" applyAlignment="1">
      <alignment horizontal="center" vertical="center" wrapText="1" shrinkToFit="1"/>
    </xf>
    <xf numFmtId="3" fontId="65" fillId="0" borderId="17" xfId="0" applyNumberFormat="1" applyFont="1" applyFill="1" applyBorder="1" applyAlignment="1">
      <alignment horizontal="center" vertical="center" wrapText="1" shrinkToFit="1"/>
    </xf>
    <xf numFmtId="0" fontId="65" fillId="0" borderId="14" xfId="0" applyNumberFormat="1" applyFont="1" applyFill="1" applyBorder="1" applyAlignment="1">
      <alignment horizontal="center"/>
    </xf>
    <xf numFmtId="0" fontId="65" fillId="0" borderId="17" xfId="0" applyNumberFormat="1" applyFont="1" applyFill="1" applyBorder="1" applyAlignment="1">
      <alignment horizontal="center"/>
    </xf>
    <xf numFmtId="0" fontId="65" fillId="0" borderId="0" xfId="0" applyFont="1" applyFill="1" applyAlignment="1">
      <alignment horizontal="right" vertical="center"/>
    </xf>
    <xf numFmtId="0" fontId="70" fillId="0" borderId="23" xfId="0" applyFont="1" applyFill="1" applyBorder="1" applyAlignment="1">
      <alignment horizontal="center" vertical="center" wrapText="1"/>
    </xf>
    <xf numFmtId="0" fontId="70" fillId="0" borderId="21" xfId="0" applyFont="1" applyFill="1" applyBorder="1" applyAlignment="1">
      <alignment horizontal="center" vertical="center" wrapText="1"/>
    </xf>
    <xf numFmtId="0" fontId="70" fillId="0" borderId="25" xfId="0" applyFont="1" applyFill="1" applyBorder="1" applyAlignment="1">
      <alignment horizontal="center" vertical="center" wrapText="1"/>
    </xf>
    <xf numFmtId="0" fontId="70" fillId="0" borderId="26" xfId="0" applyFont="1" applyFill="1" applyBorder="1" applyAlignment="1">
      <alignment horizontal="center" vertical="center" wrapText="1"/>
    </xf>
    <xf numFmtId="0" fontId="70" fillId="0" borderId="24" xfId="0" applyFont="1" applyFill="1" applyBorder="1" applyAlignment="1">
      <alignment horizontal="center" vertical="center" wrapText="1"/>
    </xf>
    <xf numFmtId="0" fontId="70" fillId="0" borderId="22" xfId="0" applyFont="1" applyFill="1" applyBorder="1" applyAlignment="1">
      <alignment horizontal="center" vertical="center" wrapText="1"/>
    </xf>
    <xf numFmtId="0" fontId="65" fillId="0" borderId="14" xfId="0" applyFont="1" applyFill="1" applyBorder="1" applyAlignment="1">
      <alignment horizontal="left"/>
    </xf>
    <xf numFmtId="0" fontId="65" fillId="0" borderId="18" xfId="0" applyFont="1" applyFill="1" applyBorder="1" applyAlignment="1">
      <alignment horizontal="left"/>
    </xf>
    <xf numFmtId="0" fontId="65" fillId="0" borderId="17" xfId="0" applyFont="1" applyFill="1" applyBorder="1" applyAlignment="1">
      <alignment horizontal="left"/>
    </xf>
    <xf numFmtId="0" fontId="65" fillId="0" borderId="13" xfId="0" applyFont="1" applyFill="1" applyBorder="1" applyAlignment="1">
      <alignment horizontal="center" vertical="center" wrapText="1" shrinkToFit="1"/>
    </xf>
    <xf numFmtId="0" fontId="65" fillId="0" borderId="20" xfId="0" applyFont="1" applyFill="1" applyBorder="1" applyAlignment="1">
      <alignment horizontal="center" vertical="center" wrapText="1" shrinkToFit="1"/>
    </xf>
    <xf numFmtId="0" fontId="65" fillId="0" borderId="19" xfId="0" applyFont="1" applyFill="1" applyBorder="1" applyAlignment="1">
      <alignment horizontal="center" vertical="center" wrapText="1" shrinkToFit="1"/>
    </xf>
    <xf numFmtId="0" fontId="65" fillId="0" borderId="3" xfId="0" applyFont="1" applyFill="1" applyBorder="1" applyAlignment="1">
      <alignment horizontal="left" vertical="center" wrapText="1" shrinkToFit="1"/>
    </xf>
    <xf numFmtId="177" fontId="65" fillId="0" borderId="3" xfId="0" applyNumberFormat="1" applyFont="1" applyFill="1" applyBorder="1" applyAlignment="1">
      <alignment horizontal="center" vertical="center" wrapText="1"/>
    </xf>
    <xf numFmtId="0" fontId="65" fillId="0" borderId="14" xfId="0" applyNumberFormat="1" applyFont="1" applyFill="1" applyBorder="1" applyAlignment="1">
      <alignment horizontal="center" vertical="center" wrapText="1" shrinkToFit="1"/>
    </xf>
    <xf numFmtId="0" fontId="65" fillId="0" borderId="17" xfId="0" applyNumberFormat="1" applyFont="1" applyFill="1" applyBorder="1" applyAlignment="1">
      <alignment horizontal="center" vertical="center" wrapText="1" shrinkToFit="1"/>
    </xf>
    <xf numFmtId="0" fontId="70" fillId="0" borderId="23" xfId="0" applyFont="1" applyFill="1" applyBorder="1" applyAlignment="1">
      <alignment horizontal="center" vertical="center" wrapText="1" shrinkToFit="1"/>
    </xf>
    <xf numFmtId="0" fontId="70" fillId="0" borderId="21" xfId="0" applyFont="1" applyFill="1" applyBorder="1" applyAlignment="1">
      <alignment horizontal="center" vertical="center" wrapText="1" shrinkToFit="1"/>
    </xf>
    <xf numFmtId="0" fontId="70" fillId="0" borderId="25" xfId="0" applyFont="1" applyFill="1" applyBorder="1" applyAlignment="1">
      <alignment horizontal="center" vertical="center" wrapText="1" shrinkToFit="1"/>
    </xf>
    <xf numFmtId="0" fontId="70" fillId="0" borderId="26" xfId="0" applyFont="1" applyFill="1" applyBorder="1" applyAlignment="1">
      <alignment horizontal="center" vertical="center" wrapText="1" shrinkToFit="1"/>
    </xf>
    <xf numFmtId="0" fontId="70" fillId="0" borderId="24" xfId="0" applyFont="1" applyFill="1" applyBorder="1" applyAlignment="1">
      <alignment horizontal="center" vertical="center" wrapText="1" shrinkToFit="1"/>
    </xf>
    <xf numFmtId="0" fontId="70" fillId="0" borderId="22" xfId="0" applyFont="1" applyFill="1" applyBorder="1" applyAlignment="1">
      <alignment horizontal="center" vertical="center" wrapText="1" shrinkToFit="1"/>
    </xf>
    <xf numFmtId="0" fontId="70" fillId="0" borderId="16" xfId="0" applyFont="1" applyFill="1" applyBorder="1" applyAlignment="1">
      <alignment horizontal="center" vertical="center" wrapText="1"/>
    </xf>
    <xf numFmtId="0" fontId="70" fillId="0" borderId="15" xfId="0" applyFont="1" applyFill="1" applyBorder="1" applyAlignment="1">
      <alignment horizontal="center" vertical="center" wrapText="1"/>
    </xf>
    <xf numFmtId="0" fontId="70" fillId="0" borderId="14" xfId="0" applyFont="1" applyFill="1" applyBorder="1" applyAlignment="1">
      <alignment horizontal="center" vertical="center"/>
    </xf>
    <xf numFmtId="0" fontId="70" fillId="0" borderId="18" xfId="0" applyFont="1" applyFill="1" applyBorder="1" applyAlignment="1">
      <alignment horizontal="center" vertical="center"/>
    </xf>
    <xf numFmtId="0" fontId="70" fillId="0" borderId="17" xfId="0" applyFont="1" applyFill="1" applyBorder="1" applyAlignment="1">
      <alignment horizontal="center" vertical="center"/>
    </xf>
    <xf numFmtId="0" fontId="70" fillId="0" borderId="14" xfId="0" applyFont="1" applyFill="1" applyBorder="1" applyAlignment="1">
      <alignment horizontal="center" vertical="center" wrapText="1"/>
    </xf>
    <xf numFmtId="0" fontId="70" fillId="0" borderId="18" xfId="0" applyFont="1" applyFill="1" applyBorder="1" applyAlignment="1">
      <alignment horizontal="center" vertical="center" wrapText="1"/>
    </xf>
    <xf numFmtId="0" fontId="70" fillId="0" borderId="17" xfId="0" applyFont="1" applyFill="1" applyBorder="1" applyAlignment="1">
      <alignment horizontal="center" vertical="center" wrapText="1"/>
    </xf>
    <xf numFmtId="0" fontId="65" fillId="0" borderId="14" xfId="0" applyFont="1" applyFill="1" applyBorder="1" applyAlignment="1">
      <alignment horizontal="center" vertical="center" wrapText="1" shrinkToFit="1"/>
    </xf>
    <xf numFmtId="0" fontId="65" fillId="0" borderId="17" xfId="0" applyFont="1" applyFill="1" applyBorder="1" applyAlignment="1">
      <alignment horizontal="center" vertical="center" wrapText="1" shrinkToFit="1"/>
    </xf>
    <xf numFmtId="0" fontId="65" fillId="0" borderId="3" xfId="0" applyFont="1" applyFill="1" applyBorder="1" applyAlignment="1">
      <alignment horizontal="center" vertical="center" wrapText="1" shrinkToFit="1"/>
    </xf>
    <xf numFmtId="0" fontId="65" fillId="0" borderId="14" xfId="0" applyFont="1" applyFill="1" applyBorder="1" applyAlignment="1">
      <alignment horizontal="left" vertical="center" wrapText="1" shrinkToFit="1"/>
    </xf>
    <xf numFmtId="0" fontId="65" fillId="0" borderId="18" xfId="0" applyFont="1" applyFill="1" applyBorder="1" applyAlignment="1">
      <alignment horizontal="left" vertical="center" wrapText="1" shrinkToFit="1"/>
    </xf>
    <xf numFmtId="0" fontId="65" fillId="0" borderId="17" xfId="0" applyFont="1" applyFill="1" applyBorder="1" applyAlignment="1">
      <alignment horizontal="left" vertical="center" wrapText="1" shrinkToFit="1"/>
    </xf>
    <xf numFmtId="0" fontId="70" fillId="0" borderId="16" xfId="0" applyFont="1" applyFill="1" applyBorder="1" applyAlignment="1">
      <alignment horizontal="center" vertical="center" wrapText="1" shrinkToFit="1"/>
    </xf>
    <xf numFmtId="0" fontId="70" fillId="0" borderId="0" xfId="0" applyFont="1" applyFill="1" applyBorder="1" applyAlignment="1">
      <alignment horizontal="center" vertical="center" wrapText="1" shrinkToFit="1"/>
    </xf>
    <xf numFmtId="0" fontId="70" fillId="0" borderId="15" xfId="0" applyFont="1" applyFill="1" applyBorder="1" applyAlignment="1">
      <alignment horizontal="center" vertical="center" wrapText="1" shrinkToFit="1"/>
    </xf>
    <xf numFmtId="3" fontId="65" fillId="0" borderId="3" xfId="0" applyNumberFormat="1" applyFont="1" applyFill="1" applyBorder="1" applyAlignment="1">
      <alignment horizontal="left" vertical="center" wrapText="1"/>
    </xf>
    <xf numFmtId="0" fontId="83" fillId="0" borderId="0" xfId="0" applyFont="1" applyFill="1" applyBorder="1" applyAlignment="1">
      <alignment horizontal="left" wrapText="1"/>
    </xf>
    <xf numFmtId="0" fontId="83" fillId="0" borderId="0" xfId="0" applyFont="1" applyFill="1" applyBorder="1" applyAlignment="1">
      <alignment horizontal="right" wrapText="1"/>
    </xf>
    <xf numFmtId="0" fontId="70" fillId="0" borderId="0" xfId="0" applyFont="1" applyFill="1" applyBorder="1" applyAlignment="1">
      <alignment horizontal="center" vertical="center"/>
    </xf>
    <xf numFmtId="169" fontId="73" fillId="0" borderId="0" xfId="0" applyNumberFormat="1" applyFont="1" applyFill="1" applyBorder="1" applyAlignment="1">
      <alignment horizontal="center" vertical="center"/>
    </xf>
    <xf numFmtId="0" fontId="73" fillId="0" borderId="0" xfId="0" applyFont="1" applyFill="1" applyBorder="1" applyAlignment="1">
      <alignment horizontal="left" vertical="center"/>
    </xf>
    <xf numFmtId="3" fontId="65" fillId="34" borderId="3" xfId="0" applyNumberFormat="1" applyFont="1" applyFill="1" applyBorder="1" applyAlignment="1">
      <alignment horizontal="center" vertical="center" wrapText="1"/>
    </xf>
  </cellXfs>
  <cellStyles count="354">
    <cellStyle name="_Fakt_2" xfId="1"/>
    <cellStyle name="_rozhufrovka 2009" xfId="2"/>
    <cellStyle name="_АТиСТ 5а МТР липень 2008" xfId="3"/>
    <cellStyle name="_ПРГК сводний_" xfId="4"/>
    <cellStyle name="_УТГ" xfId="5"/>
    <cellStyle name="_Феодосия 5а МТР липень 2008" xfId="6"/>
    <cellStyle name="_ХТГ довідка." xfId="7"/>
    <cellStyle name="_Шебелинка 5а МТР липень 2008" xfId="8"/>
    <cellStyle name="20% - Accent1" xfId="9"/>
    <cellStyle name="20% - Accent2" xfId="10"/>
    <cellStyle name="20% - Accent3" xfId="11"/>
    <cellStyle name="20% - Accent4" xfId="12"/>
    <cellStyle name="20% - Accent5" xfId="13"/>
    <cellStyle name="20% - Accent6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Accent1" xfId="27"/>
    <cellStyle name="40% - Accent2" xfId="28"/>
    <cellStyle name="40% - Accent3" xfId="29"/>
    <cellStyle name="40% - Accent4" xfId="30"/>
    <cellStyle name="40% - Accent5" xfId="31"/>
    <cellStyle name="40% - Accent6" xfId="32"/>
    <cellStyle name="40% - Акцент1 2" xfId="33"/>
    <cellStyle name="40% - Акцент1 3" xfId="34"/>
    <cellStyle name="40% - Акцент2 2" xfId="35"/>
    <cellStyle name="40% - Акцент2 3" xfId="36"/>
    <cellStyle name="40% - Акцент3 2" xfId="37"/>
    <cellStyle name="40% - Акцент3 3" xfId="38"/>
    <cellStyle name="40% - Акцент4 2" xfId="39"/>
    <cellStyle name="40% - Акцент4 3" xfId="40"/>
    <cellStyle name="40% - Акцент5 2" xfId="41"/>
    <cellStyle name="40% - Акцент5 3" xfId="42"/>
    <cellStyle name="40% - Акцент6 2" xfId="43"/>
    <cellStyle name="40% - Акцент6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Акцент1 2" xfId="51"/>
    <cellStyle name="60% - Акцент1 3" xfId="52"/>
    <cellStyle name="60% - Акцент2 2" xfId="53"/>
    <cellStyle name="60% - Акцент2 3" xfId="54"/>
    <cellStyle name="60% - Акцент3 2" xfId="55"/>
    <cellStyle name="60% - Акцент3 3" xfId="56"/>
    <cellStyle name="60% - Акцент4 2" xfId="57"/>
    <cellStyle name="60% - Акцент4 3" xfId="58"/>
    <cellStyle name="60% - Акцент5 2" xfId="59"/>
    <cellStyle name="60% - Акцент5 3" xfId="60"/>
    <cellStyle name="60% - Акцент6 2" xfId="61"/>
    <cellStyle name="60% - Акцент6 3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Bad" xfId="69"/>
    <cellStyle name="Calculation" xfId="70"/>
    <cellStyle name="Check Cell" xfId="71"/>
    <cellStyle name="Column-Header" xfId="72"/>
    <cellStyle name="Column-Header 2" xfId="73"/>
    <cellStyle name="Column-Header 3" xfId="74"/>
    <cellStyle name="Column-Header 4" xfId="75"/>
    <cellStyle name="Column-Header 5" xfId="76"/>
    <cellStyle name="Column-Header 6" xfId="77"/>
    <cellStyle name="Column-Header 7" xfId="78"/>
    <cellStyle name="Column-Header 7 2" xfId="79"/>
    <cellStyle name="Column-Header 8" xfId="80"/>
    <cellStyle name="Column-Header 8 2" xfId="81"/>
    <cellStyle name="Column-Header 9" xfId="82"/>
    <cellStyle name="Column-Header 9 2" xfId="83"/>
    <cellStyle name="Column-Header_Zvit rux-koshtiv 2010 Департамент " xfId="84"/>
    <cellStyle name="Comma_2005_03_15-Финансовый_БГ" xfId="85"/>
    <cellStyle name="Define-Column" xfId="86"/>
    <cellStyle name="Define-Column 10" xfId="87"/>
    <cellStyle name="Define-Column 2" xfId="88"/>
    <cellStyle name="Define-Column 3" xfId="89"/>
    <cellStyle name="Define-Column 4" xfId="90"/>
    <cellStyle name="Define-Column 5" xfId="91"/>
    <cellStyle name="Define-Column 6" xfId="92"/>
    <cellStyle name="Define-Column 7" xfId="93"/>
    <cellStyle name="Define-Column 7 2" xfId="94"/>
    <cellStyle name="Define-Column 7 3" xfId="95"/>
    <cellStyle name="Define-Column 8" xfId="96"/>
    <cellStyle name="Define-Column 8 2" xfId="97"/>
    <cellStyle name="Define-Column 8 3" xfId="98"/>
    <cellStyle name="Define-Column 9" xfId="99"/>
    <cellStyle name="Define-Column 9 2" xfId="100"/>
    <cellStyle name="Define-Column 9 3" xfId="101"/>
    <cellStyle name="Define-Column_Zvit rux-koshtiv 2010 Департамент " xfId="102"/>
    <cellStyle name="Explanatory Text" xfId="103"/>
    <cellStyle name="FS10" xfId="104"/>
    <cellStyle name="Good" xfId="105"/>
    <cellStyle name="Heading 1" xfId="106"/>
    <cellStyle name="Heading 2" xfId="107"/>
    <cellStyle name="Heading 3" xfId="108"/>
    <cellStyle name="Heading 4" xfId="109"/>
    <cellStyle name="Hyperlink 2" xfId="110"/>
    <cellStyle name="Input" xfId="111"/>
    <cellStyle name="Level0" xfId="112"/>
    <cellStyle name="Level0 10" xfId="113"/>
    <cellStyle name="Level0 2" xfId="114"/>
    <cellStyle name="Level0 2 2" xfId="115"/>
    <cellStyle name="Level0 3" xfId="116"/>
    <cellStyle name="Level0 3 2" xfId="117"/>
    <cellStyle name="Level0 4" xfId="118"/>
    <cellStyle name="Level0 4 2" xfId="119"/>
    <cellStyle name="Level0 5" xfId="120"/>
    <cellStyle name="Level0 6" xfId="121"/>
    <cellStyle name="Level0 7" xfId="122"/>
    <cellStyle name="Level0 7 2" xfId="123"/>
    <cellStyle name="Level0 7 3" xfId="124"/>
    <cellStyle name="Level0 8" xfId="125"/>
    <cellStyle name="Level0 8 2" xfId="126"/>
    <cellStyle name="Level0 8 3" xfId="127"/>
    <cellStyle name="Level0 9" xfId="128"/>
    <cellStyle name="Level0 9 2" xfId="129"/>
    <cellStyle name="Level0 9 3" xfId="130"/>
    <cellStyle name="Level0_Zvit rux-koshtiv 2010 Департамент " xfId="131"/>
    <cellStyle name="Level1" xfId="132"/>
    <cellStyle name="Level1 2" xfId="133"/>
    <cellStyle name="Level1-Numbers" xfId="134"/>
    <cellStyle name="Level1-Numbers 2" xfId="135"/>
    <cellStyle name="Level1-Numbers-Hide" xfId="136"/>
    <cellStyle name="Level2" xfId="137"/>
    <cellStyle name="Level2 2" xfId="138"/>
    <cellStyle name="Level2-Hide" xfId="139"/>
    <cellStyle name="Level2-Hide 2" xfId="140"/>
    <cellStyle name="Level2-Numbers" xfId="141"/>
    <cellStyle name="Level2-Numbers 2" xfId="142"/>
    <cellStyle name="Level2-Numbers-Hide" xfId="143"/>
    <cellStyle name="Level3" xfId="144"/>
    <cellStyle name="Level3 2" xfId="145"/>
    <cellStyle name="Level3 3" xfId="146"/>
    <cellStyle name="Level3_План департамент_2010_1207" xfId="147"/>
    <cellStyle name="Level3-Hide" xfId="148"/>
    <cellStyle name="Level3-Hide 2" xfId="149"/>
    <cellStyle name="Level3-Numbers" xfId="150"/>
    <cellStyle name="Level3-Numbers 2" xfId="151"/>
    <cellStyle name="Level3-Numbers 3" xfId="152"/>
    <cellStyle name="Level3-Numbers_План департамент_2010_1207" xfId="153"/>
    <cellStyle name="Level3-Numbers-Hide" xfId="154"/>
    <cellStyle name="Level4" xfId="155"/>
    <cellStyle name="Level4 2" xfId="156"/>
    <cellStyle name="Level4-Hide" xfId="157"/>
    <cellStyle name="Level4-Hide 2" xfId="158"/>
    <cellStyle name="Level4-Numbers" xfId="159"/>
    <cellStyle name="Level4-Numbers 2" xfId="160"/>
    <cellStyle name="Level4-Numbers-Hide" xfId="161"/>
    <cellStyle name="Level5" xfId="162"/>
    <cellStyle name="Level5 2" xfId="163"/>
    <cellStyle name="Level5-Hide" xfId="164"/>
    <cellStyle name="Level5-Hide 2" xfId="165"/>
    <cellStyle name="Level5-Numbers" xfId="166"/>
    <cellStyle name="Level5-Numbers 2" xfId="167"/>
    <cellStyle name="Level5-Numbers-Hide" xfId="168"/>
    <cellStyle name="Level6" xfId="169"/>
    <cellStyle name="Level6 2" xfId="170"/>
    <cellStyle name="Level6-Hide" xfId="171"/>
    <cellStyle name="Level6-Hide 2" xfId="172"/>
    <cellStyle name="Level6-Numbers" xfId="173"/>
    <cellStyle name="Level6-Numbers 2" xfId="174"/>
    <cellStyle name="Level7" xfId="175"/>
    <cellStyle name="Level7-Hide" xfId="176"/>
    <cellStyle name="Level7-Numbers" xfId="177"/>
    <cellStyle name="Linked Cell" xfId="178"/>
    <cellStyle name="Neutral" xfId="179"/>
    <cellStyle name="Normal 2" xfId="180"/>
    <cellStyle name="Normal_2005_03_15-Финансовый_БГ" xfId="181"/>
    <cellStyle name="Normal_GSE DCF_Model_31_07_09 final" xfId="182"/>
    <cellStyle name="Note" xfId="183"/>
    <cellStyle name="Number-Cells" xfId="184"/>
    <cellStyle name="Number-Cells-Column2" xfId="185"/>
    <cellStyle name="Number-Cells-Column5" xfId="186"/>
    <cellStyle name="Output" xfId="187"/>
    <cellStyle name="Row-Header" xfId="188"/>
    <cellStyle name="Row-Header 2" xfId="189"/>
    <cellStyle name="Title" xfId="190"/>
    <cellStyle name="Total" xfId="191"/>
    <cellStyle name="Warning Text" xfId="192"/>
    <cellStyle name="Акцент1 2" xfId="193"/>
    <cellStyle name="Акцент1 3" xfId="194"/>
    <cellStyle name="Акцент2 2" xfId="195"/>
    <cellStyle name="Акцент2 3" xfId="196"/>
    <cellStyle name="Акцент3 2" xfId="197"/>
    <cellStyle name="Акцент3 3" xfId="198"/>
    <cellStyle name="Акцент4 2" xfId="199"/>
    <cellStyle name="Акцент4 3" xfId="200"/>
    <cellStyle name="Акцент5 2" xfId="201"/>
    <cellStyle name="Акцент5 3" xfId="202"/>
    <cellStyle name="Акцент6 2" xfId="203"/>
    <cellStyle name="Акцент6 3" xfId="204"/>
    <cellStyle name="Ввод  2" xfId="205"/>
    <cellStyle name="Ввод  3" xfId="206"/>
    <cellStyle name="Вывод 2" xfId="207"/>
    <cellStyle name="Вывод 3" xfId="208"/>
    <cellStyle name="Вычисление 2" xfId="209"/>
    <cellStyle name="Вычисление 3" xfId="210"/>
    <cellStyle name="Денежный 2" xfId="211"/>
    <cellStyle name="Заголовок 1 2" xfId="212"/>
    <cellStyle name="Заголовок 1 3" xfId="213"/>
    <cellStyle name="Заголовок 2 2" xfId="214"/>
    <cellStyle name="Заголовок 2 3" xfId="215"/>
    <cellStyle name="Заголовок 3 2" xfId="216"/>
    <cellStyle name="Заголовок 3 3" xfId="217"/>
    <cellStyle name="Заголовок 4 2" xfId="218"/>
    <cellStyle name="Заголовок 4 3" xfId="219"/>
    <cellStyle name="Итог 2" xfId="220"/>
    <cellStyle name="Итог 3" xfId="221"/>
    <cellStyle name="Контрольная ячейка 2" xfId="222"/>
    <cellStyle name="Контрольная ячейка 3" xfId="223"/>
    <cellStyle name="Название 2" xfId="224"/>
    <cellStyle name="Название 3" xfId="225"/>
    <cellStyle name="Нейтральный 2" xfId="226"/>
    <cellStyle name="Нейтральный 3" xfId="227"/>
    <cellStyle name="Обычный" xfId="0" builtinId="0"/>
    <cellStyle name="Обычный 10" xfId="228"/>
    <cellStyle name="Обычный 11" xfId="229"/>
    <cellStyle name="Обычный 12" xfId="230"/>
    <cellStyle name="Обычный 13" xfId="231"/>
    <cellStyle name="Обычный 14" xfId="232"/>
    <cellStyle name="Обычный 15" xfId="233"/>
    <cellStyle name="Обычный 16" xfId="234"/>
    <cellStyle name="Обычный 17" xfId="235"/>
    <cellStyle name="Обычный 18" xfId="236"/>
    <cellStyle name="Обычный 2" xfId="237"/>
    <cellStyle name="Обычный 2 10" xfId="238"/>
    <cellStyle name="Обычный 2 11" xfId="239"/>
    <cellStyle name="Обычный 2 12" xfId="240"/>
    <cellStyle name="Обычный 2 13" xfId="241"/>
    <cellStyle name="Обычный 2 14" xfId="242"/>
    <cellStyle name="Обычный 2 15" xfId="243"/>
    <cellStyle name="Обычный 2 16" xfId="244"/>
    <cellStyle name="Обычный 2 2" xfId="245"/>
    <cellStyle name="Обычный 2 2 2" xfId="246"/>
    <cellStyle name="Обычный 2 2 3" xfId="247"/>
    <cellStyle name="Обычный 2 2_Расшифровка прочих" xfId="248"/>
    <cellStyle name="Обычный 2 3" xfId="249"/>
    <cellStyle name="Обычный 2 4" xfId="250"/>
    <cellStyle name="Обычный 2 5" xfId="251"/>
    <cellStyle name="Обычный 2 6" xfId="252"/>
    <cellStyle name="Обычный 2 7" xfId="253"/>
    <cellStyle name="Обычный 2 8" xfId="254"/>
    <cellStyle name="Обычный 2 9" xfId="255"/>
    <cellStyle name="Обычный 2_2604-2010" xfId="256"/>
    <cellStyle name="Обычный 3" xfId="257"/>
    <cellStyle name="Обычный 3 10" xfId="258"/>
    <cellStyle name="Обычный 3 11" xfId="259"/>
    <cellStyle name="Обычный 3 12" xfId="260"/>
    <cellStyle name="Обычный 3 13" xfId="261"/>
    <cellStyle name="Обычный 3 14" xfId="262"/>
    <cellStyle name="Обычный 3 2" xfId="263"/>
    <cellStyle name="Обычный 3 3" xfId="264"/>
    <cellStyle name="Обычный 3 4" xfId="265"/>
    <cellStyle name="Обычный 3 5" xfId="266"/>
    <cellStyle name="Обычный 3 6" xfId="267"/>
    <cellStyle name="Обычный 3 7" xfId="268"/>
    <cellStyle name="Обычный 3 8" xfId="269"/>
    <cellStyle name="Обычный 3 9" xfId="270"/>
    <cellStyle name="Обычный 3_Дефицит_7 млрд_0608_бс" xfId="271"/>
    <cellStyle name="Обычный 4" xfId="272"/>
    <cellStyle name="Обычный 5" xfId="273"/>
    <cellStyle name="Обычный 5 2" xfId="274"/>
    <cellStyle name="Обычный 6" xfId="275"/>
    <cellStyle name="Обычный 6 2" xfId="276"/>
    <cellStyle name="Обычный 6 3" xfId="277"/>
    <cellStyle name="Обычный 6 4" xfId="278"/>
    <cellStyle name="Обычный 6_Дефицит_7 млрд_0608_бс" xfId="279"/>
    <cellStyle name="Обычный 7" xfId="280"/>
    <cellStyle name="Обычный 7 2" xfId="281"/>
    <cellStyle name="Обычный 8" xfId="282"/>
    <cellStyle name="Обычный 9" xfId="283"/>
    <cellStyle name="Обычный 9 2" xfId="284"/>
    <cellStyle name="Плохой 2" xfId="285"/>
    <cellStyle name="Плохой 3" xfId="286"/>
    <cellStyle name="Пояснение 2" xfId="287"/>
    <cellStyle name="Пояснение 3" xfId="288"/>
    <cellStyle name="Примечание 2" xfId="289"/>
    <cellStyle name="Примечание 3" xfId="290"/>
    <cellStyle name="Процентный 2" xfId="291"/>
    <cellStyle name="Процентный 2 10" xfId="292"/>
    <cellStyle name="Процентный 2 11" xfId="293"/>
    <cellStyle name="Процентный 2 12" xfId="294"/>
    <cellStyle name="Процентный 2 13" xfId="295"/>
    <cellStyle name="Процентный 2 14" xfId="296"/>
    <cellStyle name="Процентный 2 15" xfId="297"/>
    <cellStyle name="Процентный 2 16" xfId="298"/>
    <cellStyle name="Процентный 2 2" xfId="299"/>
    <cellStyle name="Процентный 2 3" xfId="300"/>
    <cellStyle name="Процентный 2 4" xfId="301"/>
    <cellStyle name="Процентный 2 5" xfId="302"/>
    <cellStyle name="Процентный 2 6" xfId="303"/>
    <cellStyle name="Процентный 2 7" xfId="304"/>
    <cellStyle name="Процентный 2 8" xfId="305"/>
    <cellStyle name="Процентный 2 9" xfId="306"/>
    <cellStyle name="Процентный 3" xfId="307"/>
    <cellStyle name="Процентный 4" xfId="308"/>
    <cellStyle name="Процентный 4 2" xfId="309"/>
    <cellStyle name="Связанная ячейка 2" xfId="310"/>
    <cellStyle name="Связанная ячейка 3" xfId="311"/>
    <cellStyle name="Стиль 1" xfId="312"/>
    <cellStyle name="Стиль 1 2" xfId="313"/>
    <cellStyle name="Стиль 1 3" xfId="314"/>
    <cellStyle name="Стиль 1 4" xfId="315"/>
    <cellStyle name="Стиль 1 5" xfId="316"/>
    <cellStyle name="Стиль 1 6" xfId="317"/>
    <cellStyle name="Стиль 1 7" xfId="318"/>
    <cellStyle name="Текст предупреждения 2" xfId="319"/>
    <cellStyle name="Текст предупреждения 3" xfId="320"/>
    <cellStyle name="Тысячи [0]_1.62" xfId="321"/>
    <cellStyle name="Тысячи_1.62" xfId="322"/>
    <cellStyle name="Финансовый" xfId="353" builtinId="3"/>
    <cellStyle name="Финансовый 2" xfId="323"/>
    <cellStyle name="Финансовый 2 10" xfId="324"/>
    <cellStyle name="Финансовый 2 11" xfId="325"/>
    <cellStyle name="Финансовый 2 12" xfId="326"/>
    <cellStyle name="Финансовый 2 13" xfId="327"/>
    <cellStyle name="Финансовый 2 14" xfId="328"/>
    <cellStyle name="Финансовый 2 15" xfId="329"/>
    <cellStyle name="Финансовый 2 16" xfId="330"/>
    <cellStyle name="Финансовый 2 17" xfId="331"/>
    <cellStyle name="Финансовый 2 2" xfId="332"/>
    <cellStyle name="Финансовый 2 3" xfId="333"/>
    <cellStyle name="Финансовый 2 4" xfId="334"/>
    <cellStyle name="Финансовый 2 5" xfId="335"/>
    <cellStyle name="Финансовый 2 6" xfId="336"/>
    <cellStyle name="Финансовый 2 7" xfId="337"/>
    <cellStyle name="Финансовый 2 8" xfId="338"/>
    <cellStyle name="Финансовый 2 9" xfId="339"/>
    <cellStyle name="Финансовый 3" xfId="340"/>
    <cellStyle name="Финансовый 3 2" xfId="341"/>
    <cellStyle name="Финансовый 4" xfId="342"/>
    <cellStyle name="Финансовый 4 2" xfId="343"/>
    <cellStyle name="Финансовый 4 3" xfId="344"/>
    <cellStyle name="Финансовый 5" xfId="345"/>
    <cellStyle name="Финансовый 6" xfId="346"/>
    <cellStyle name="Финансовый 7" xfId="347"/>
    <cellStyle name="Хороший 2" xfId="348"/>
    <cellStyle name="Хороший 3" xfId="349"/>
    <cellStyle name="числовой" xfId="350"/>
    <cellStyle name="Ю" xfId="351"/>
    <cellStyle name="Ю-FreeSet_10" xfId="352"/>
  </cellStyles>
  <dxfs count="0"/>
  <tableStyles count="0" defaultTableStyle="TableStyleMedium2" defaultPivotStyle="PivotStyleLight16"/>
  <colors>
    <mruColors>
      <color rgb="FF00FFFF"/>
      <color rgb="FFFF99FF"/>
      <color rgb="FF99FF33"/>
      <color rgb="FF00FF00"/>
      <color rgb="FFF8F8F8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39" Type="http://schemas.openxmlformats.org/officeDocument/2006/relationships/externalLink" Target="externalLinks/externalLink3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42" Type="http://schemas.openxmlformats.org/officeDocument/2006/relationships/externalLink" Target="externalLinks/externalLink3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externalLink" Target="externalLinks/externalLink29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41" Type="http://schemas.openxmlformats.org/officeDocument/2006/relationships/externalLink" Target="externalLinks/externalLink3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externalLink" Target="externalLinks/externalLink28.xml"/><Relationship Id="rId40" Type="http://schemas.openxmlformats.org/officeDocument/2006/relationships/externalLink" Target="externalLinks/externalLink3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4" Type="http://schemas.openxmlformats.org/officeDocument/2006/relationships/externalLink" Target="externalLinks/externalLink3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externalLink" Target="externalLinks/externalLink26.xml"/><Relationship Id="rId43" Type="http://schemas.openxmlformats.org/officeDocument/2006/relationships/externalLink" Target="externalLinks/externalLink34.xml"/><Relationship Id="rId48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1352550</xdr:colOff>
      <xdr:row>78</xdr:row>
      <xdr:rowOff>0</xdr:rowOff>
    </xdr:from>
    <xdr:to>
      <xdr:col>0</xdr:col>
      <xdr:colOff>4743450</xdr:colOff>
      <xdr:row>78</xdr:row>
      <xdr:rowOff>0</xdr:rowOff>
    </xdr:to>
    <xdr:sp macro="" textlink="">
      <xdr:nvSpPr>
        <xdr:cNvPr id="3244" name="Line 1"/>
        <xdr:cNvSpPr>
          <a:spLocks noChangeShapeType="1"/>
        </xdr:cNvSpPr>
      </xdr:nvSpPr>
      <xdr:spPr bwMode="auto">
        <a:xfrm>
          <a:off x="1352550" y="28070175"/>
          <a:ext cx="3390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114300</xdr:colOff>
      <xdr:row>78</xdr:row>
      <xdr:rowOff>0</xdr:rowOff>
    </xdr:from>
    <xdr:to>
      <xdr:col>3</xdr:col>
      <xdr:colOff>1619250</xdr:colOff>
      <xdr:row>78</xdr:row>
      <xdr:rowOff>0</xdr:rowOff>
    </xdr:to>
    <xdr:sp macro="" textlink="">
      <xdr:nvSpPr>
        <xdr:cNvPr id="3245" name="Line 2"/>
        <xdr:cNvSpPr>
          <a:spLocks noChangeShapeType="1"/>
        </xdr:cNvSpPr>
      </xdr:nvSpPr>
      <xdr:spPr bwMode="auto">
        <a:xfrm>
          <a:off x="6096000" y="28070175"/>
          <a:ext cx="3190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0</xdr:colOff>
      <xdr:row>78</xdr:row>
      <xdr:rowOff>0</xdr:rowOff>
    </xdr:from>
    <xdr:to>
      <xdr:col>6</xdr:col>
      <xdr:colOff>1447800</xdr:colOff>
      <xdr:row>78</xdr:row>
      <xdr:rowOff>0</xdr:rowOff>
    </xdr:to>
    <xdr:sp macro="" textlink="">
      <xdr:nvSpPr>
        <xdr:cNvPr id="3246" name="Line 3"/>
        <xdr:cNvSpPr>
          <a:spLocks noChangeShapeType="1"/>
        </xdr:cNvSpPr>
      </xdr:nvSpPr>
      <xdr:spPr bwMode="auto">
        <a:xfrm>
          <a:off x="10915650" y="28070175"/>
          <a:ext cx="30384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1295400</xdr:colOff>
      <xdr:row>117</xdr:row>
      <xdr:rowOff>0</xdr:rowOff>
    </xdr:from>
    <xdr:to>
      <xdr:col>0</xdr:col>
      <xdr:colOff>4972050</xdr:colOff>
      <xdr:row>117</xdr:row>
      <xdr:rowOff>0</xdr:rowOff>
    </xdr:to>
    <xdr:sp macro="" textlink="">
      <xdr:nvSpPr>
        <xdr:cNvPr id="1202" name="Line 1"/>
        <xdr:cNvSpPr>
          <a:spLocks noChangeShapeType="1"/>
        </xdr:cNvSpPr>
      </xdr:nvSpPr>
      <xdr:spPr bwMode="auto">
        <a:xfrm>
          <a:off x="1295400" y="40881300"/>
          <a:ext cx="36766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781050</xdr:colOff>
      <xdr:row>117</xdr:row>
      <xdr:rowOff>0</xdr:rowOff>
    </xdr:from>
    <xdr:to>
      <xdr:col>4</xdr:col>
      <xdr:colOff>552450</xdr:colOff>
      <xdr:row>117</xdr:row>
      <xdr:rowOff>0</xdr:rowOff>
    </xdr:to>
    <xdr:sp macro="" textlink="">
      <xdr:nvSpPr>
        <xdr:cNvPr id="1203" name="Line 2"/>
        <xdr:cNvSpPr>
          <a:spLocks noChangeShapeType="1"/>
        </xdr:cNvSpPr>
      </xdr:nvSpPr>
      <xdr:spPr bwMode="auto">
        <a:xfrm>
          <a:off x="5810250" y="40881300"/>
          <a:ext cx="25527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0</xdr:colOff>
      <xdr:row>117</xdr:row>
      <xdr:rowOff>0</xdr:rowOff>
    </xdr:from>
    <xdr:to>
      <xdr:col>7</xdr:col>
      <xdr:colOff>1619250</xdr:colOff>
      <xdr:row>117</xdr:row>
      <xdr:rowOff>0</xdr:rowOff>
    </xdr:to>
    <xdr:sp macro="" textlink="">
      <xdr:nvSpPr>
        <xdr:cNvPr id="1204" name="Line 3"/>
        <xdr:cNvSpPr>
          <a:spLocks noChangeShapeType="1"/>
        </xdr:cNvSpPr>
      </xdr:nvSpPr>
      <xdr:spPr bwMode="auto">
        <a:xfrm>
          <a:off x="9410700" y="40881300"/>
          <a:ext cx="27908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1228725</xdr:colOff>
      <xdr:row>41</xdr:row>
      <xdr:rowOff>0</xdr:rowOff>
    </xdr:from>
    <xdr:to>
      <xdr:col>1</xdr:col>
      <xdr:colOff>0</xdr:colOff>
      <xdr:row>41</xdr:row>
      <xdr:rowOff>0</xdr:rowOff>
    </xdr:to>
    <xdr:sp macro="" textlink="">
      <xdr:nvSpPr>
        <xdr:cNvPr id="2220" name="Line 1"/>
        <xdr:cNvSpPr>
          <a:spLocks noChangeShapeType="1"/>
        </xdr:cNvSpPr>
      </xdr:nvSpPr>
      <xdr:spPr bwMode="auto">
        <a:xfrm>
          <a:off x="1228725" y="16078200"/>
          <a:ext cx="30480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41</xdr:row>
      <xdr:rowOff>0</xdr:rowOff>
    </xdr:from>
    <xdr:to>
      <xdr:col>4</xdr:col>
      <xdr:colOff>66675</xdr:colOff>
      <xdr:row>41</xdr:row>
      <xdr:rowOff>0</xdr:rowOff>
    </xdr:to>
    <xdr:sp macro="" textlink="">
      <xdr:nvSpPr>
        <xdr:cNvPr id="2221" name="Line 2"/>
        <xdr:cNvSpPr>
          <a:spLocks noChangeShapeType="1"/>
        </xdr:cNvSpPr>
      </xdr:nvSpPr>
      <xdr:spPr bwMode="auto">
        <a:xfrm>
          <a:off x="5295900" y="16078200"/>
          <a:ext cx="22860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923925</xdr:colOff>
      <xdr:row>41</xdr:row>
      <xdr:rowOff>0</xdr:rowOff>
    </xdr:from>
    <xdr:to>
      <xdr:col>6</xdr:col>
      <xdr:colOff>962025</xdr:colOff>
      <xdr:row>41</xdr:row>
      <xdr:rowOff>0</xdr:rowOff>
    </xdr:to>
    <xdr:sp macro="" textlink="">
      <xdr:nvSpPr>
        <xdr:cNvPr id="2222" name="Line 3"/>
        <xdr:cNvSpPr>
          <a:spLocks noChangeShapeType="1"/>
        </xdr:cNvSpPr>
      </xdr:nvSpPr>
      <xdr:spPr bwMode="auto">
        <a:xfrm>
          <a:off x="8439150" y="16078200"/>
          <a:ext cx="22193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72</xdr:row>
      <xdr:rowOff>0</xdr:rowOff>
    </xdr:from>
    <xdr:to>
      <xdr:col>0</xdr:col>
      <xdr:colOff>3971925</xdr:colOff>
      <xdr:row>72</xdr:row>
      <xdr:rowOff>0</xdr:rowOff>
    </xdr:to>
    <xdr:sp macro="" textlink="">
      <xdr:nvSpPr>
        <xdr:cNvPr id="4268" name="Line 1"/>
        <xdr:cNvSpPr>
          <a:spLocks noChangeShapeType="1"/>
        </xdr:cNvSpPr>
      </xdr:nvSpPr>
      <xdr:spPr bwMode="auto">
        <a:xfrm>
          <a:off x="1019175" y="20516850"/>
          <a:ext cx="2952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72</xdr:row>
      <xdr:rowOff>0</xdr:rowOff>
    </xdr:from>
    <xdr:to>
      <xdr:col>3</xdr:col>
      <xdr:colOff>723900</xdr:colOff>
      <xdr:row>72</xdr:row>
      <xdr:rowOff>0</xdr:rowOff>
    </xdr:to>
    <xdr:sp macro="" textlink="">
      <xdr:nvSpPr>
        <xdr:cNvPr id="4269" name="Line 2"/>
        <xdr:cNvSpPr>
          <a:spLocks noChangeShapeType="1"/>
        </xdr:cNvSpPr>
      </xdr:nvSpPr>
      <xdr:spPr bwMode="auto">
        <a:xfrm>
          <a:off x="4810125" y="20516850"/>
          <a:ext cx="1981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676275</xdr:colOff>
      <xdr:row>72</xdr:row>
      <xdr:rowOff>0</xdr:rowOff>
    </xdr:from>
    <xdr:to>
      <xdr:col>7</xdr:col>
      <xdr:colOff>38100</xdr:colOff>
      <xdr:row>72</xdr:row>
      <xdr:rowOff>0</xdr:rowOff>
    </xdr:to>
    <xdr:sp macro="" textlink="">
      <xdr:nvSpPr>
        <xdr:cNvPr id="4270" name="Line 3"/>
        <xdr:cNvSpPr>
          <a:spLocks noChangeShapeType="1"/>
        </xdr:cNvSpPr>
      </xdr:nvSpPr>
      <xdr:spPr bwMode="auto">
        <a:xfrm>
          <a:off x="7477125" y="20516850"/>
          <a:ext cx="21336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15</xdr:row>
      <xdr:rowOff>0</xdr:rowOff>
    </xdr:from>
    <xdr:to>
      <xdr:col>0</xdr:col>
      <xdr:colOff>3971925</xdr:colOff>
      <xdr:row>15</xdr:row>
      <xdr:rowOff>0</xdr:rowOff>
    </xdr:to>
    <xdr:sp macro="" textlink="">
      <xdr:nvSpPr>
        <xdr:cNvPr id="5292" name="Line 1"/>
        <xdr:cNvSpPr>
          <a:spLocks noChangeShapeType="1"/>
        </xdr:cNvSpPr>
      </xdr:nvSpPr>
      <xdr:spPr bwMode="auto">
        <a:xfrm>
          <a:off x="1019175" y="7277100"/>
          <a:ext cx="2952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0</xdr:colOff>
      <xdr:row>15</xdr:row>
      <xdr:rowOff>0</xdr:rowOff>
    </xdr:from>
    <xdr:to>
      <xdr:col>3</xdr:col>
      <xdr:colOff>723900</xdr:colOff>
      <xdr:row>15</xdr:row>
      <xdr:rowOff>0</xdr:rowOff>
    </xdr:to>
    <xdr:sp macro="" textlink="">
      <xdr:nvSpPr>
        <xdr:cNvPr id="5293" name="Line 2"/>
        <xdr:cNvSpPr>
          <a:spLocks noChangeShapeType="1"/>
        </xdr:cNvSpPr>
      </xdr:nvSpPr>
      <xdr:spPr bwMode="auto">
        <a:xfrm>
          <a:off x="5172075" y="7277100"/>
          <a:ext cx="2085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676275</xdr:colOff>
      <xdr:row>15</xdr:row>
      <xdr:rowOff>0</xdr:rowOff>
    </xdr:from>
    <xdr:to>
      <xdr:col>7</xdr:col>
      <xdr:colOff>38100</xdr:colOff>
      <xdr:row>15</xdr:row>
      <xdr:rowOff>0</xdr:rowOff>
    </xdr:to>
    <xdr:sp macro="" textlink="">
      <xdr:nvSpPr>
        <xdr:cNvPr id="5294" name="Line 3"/>
        <xdr:cNvSpPr>
          <a:spLocks noChangeShapeType="1"/>
        </xdr:cNvSpPr>
      </xdr:nvSpPr>
      <xdr:spPr bwMode="auto">
        <a:xfrm>
          <a:off x="8391525" y="7277100"/>
          <a:ext cx="30861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1485900</xdr:colOff>
      <xdr:row>23</xdr:row>
      <xdr:rowOff>0</xdr:rowOff>
    </xdr:from>
    <xdr:to>
      <xdr:col>0</xdr:col>
      <xdr:colOff>5810250</xdr:colOff>
      <xdr:row>23</xdr:row>
      <xdr:rowOff>0</xdr:rowOff>
    </xdr:to>
    <xdr:sp macro="" textlink="">
      <xdr:nvSpPr>
        <xdr:cNvPr id="6316" name="Line 1"/>
        <xdr:cNvSpPr>
          <a:spLocks noChangeShapeType="1"/>
        </xdr:cNvSpPr>
      </xdr:nvSpPr>
      <xdr:spPr bwMode="auto">
        <a:xfrm>
          <a:off x="1485900" y="16735425"/>
          <a:ext cx="43243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876300</xdr:colOff>
      <xdr:row>23</xdr:row>
      <xdr:rowOff>0</xdr:rowOff>
    </xdr:from>
    <xdr:to>
      <xdr:col>3</xdr:col>
      <xdr:colOff>704850</xdr:colOff>
      <xdr:row>23</xdr:row>
      <xdr:rowOff>0</xdr:rowOff>
    </xdr:to>
    <xdr:sp macro="" textlink="">
      <xdr:nvSpPr>
        <xdr:cNvPr id="6317" name="Line 2"/>
        <xdr:cNvSpPr>
          <a:spLocks noChangeShapeType="1"/>
        </xdr:cNvSpPr>
      </xdr:nvSpPr>
      <xdr:spPr bwMode="auto">
        <a:xfrm>
          <a:off x="6696075" y="16735425"/>
          <a:ext cx="2247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285750</xdr:colOff>
      <xdr:row>23</xdr:row>
      <xdr:rowOff>0</xdr:rowOff>
    </xdr:from>
    <xdr:to>
      <xdr:col>5</xdr:col>
      <xdr:colOff>2305050</xdr:colOff>
      <xdr:row>23</xdr:row>
      <xdr:rowOff>0</xdr:rowOff>
    </xdr:to>
    <xdr:sp macro="" textlink="">
      <xdr:nvSpPr>
        <xdr:cNvPr id="6318" name="Line 3"/>
        <xdr:cNvSpPr>
          <a:spLocks noChangeShapeType="1"/>
        </xdr:cNvSpPr>
      </xdr:nvSpPr>
      <xdr:spPr bwMode="auto">
        <a:xfrm>
          <a:off x="9858375" y="16735425"/>
          <a:ext cx="33337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47625</xdr:colOff>
      <xdr:row>60</xdr:row>
      <xdr:rowOff>0</xdr:rowOff>
    </xdr:from>
    <xdr:to>
      <xdr:col>9</xdr:col>
      <xdr:colOff>266700</xdr:colOff>
      <xdr:row>60</xdr:row>
      <xdr:rowOff>0</xdr:rowOff>
    </xdr:to>
    <xdr:sp macro="" textlink="">
      <xdr:nvSpPr>
        <xdr:cNvPr id="7340" name="Line 1"/>
        <xdr:cNvSpPr>
          <a:spLocks noChangeShapeType="1"/>
        </xdr:cNvSpPr>
      </xdr:nvSpPr>
      <xdr:spPr bwMode="auto">
        <a:xfrm>
          <a:off x="2552700" y="16687800"/>
          <a:ext cx="4162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914400</xdr:colOff>
      <xdr:row>60</xdr:row>
      <xdr:rowOff>0</xdr:rowOff>
    </xdr:from>
    <xdr:to>
      <xdr:col>19</xdr:col>
      <xdr:colOff>800100</xdr:colOff>
      <xdr:row>60</xdr:row>
      <xdr:rowOff>0</xdr:rowOff>
    </xdr:to>
    <xdr:sp macro="" textlink="">
      <xdr:nvSpPr>
        <xdr:cNvPr id="7341" name="Line 2"/>
        <xdr:cNvSpPr>
          <a:spLocks noChangeShapeType="1"/>
        </xdr:cNvSpPr>
      </xdr:nvSpPr>
      <xdr:spPr bwMode="auto">
        <a:xfrm flipV="1">
          <a:off x="10639425" y="16687800"/>
          <a:ext cx="44196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180975</xdr:colOff>
      <xdr:row>60</xdr:row>
      <xdr:rowOff>0</xdr:rowOff>
    </xdr:from>
    <xdr:to>
      <xdr:col>31</xdr:col>
      <xdr:colOff>904875</xdr:colOff>
      <xdr:row>60</xdr:row>
      <xdr:rowOff>0</xdr:rowOff>
    </xdr:to>
    <xdr:sp macro="" textlink="">
      <xdr:nvSpPr>
        <xdr:cNvPr id="7342" name="Line 3"/>
        <xdr:cNvSpPr>
          <a:spLocks noChangeShapeType="1"/>
        </xdr:cNvSpPr>
      </xdr:nvSpPr>
      <xdr:spPr bwMode="auto">
        <a:xfrm>
          <a:off x="21583650" y="16687800"/>
          <a:ext cx="42291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riadna\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</sheet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1_Структура по елементах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Лист1"/>
      <sheetName val="МТР все 2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  <sheetName val="Ф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  <sheetName val="Лист1"/>
      <sheetName val="ТРП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Технич лист"/>
    </sheetNames>
    <sheetDataSet>
      <sheetData sheetId="0" refreshError="1"/>
      <sheetData sheetId="1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База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Q248"/>
  <sheetViews>
    <sheetView view="pageBreakPreview" topLeftCell="A59" zoomScale="60" zoomScaleNormal="60" workbookViewId="0">
      <selection activeCell="E76" sqref="E76"/>
    </sheetView>
  </sheetViews>
  <sheetFormatPr defaultRowHeight="23.25"/>
  <cols>
    <col min="1" max="1" width="72.5703125" style="50" customWidth="1"/>
    <col min="2" max="2" width="17.140625" style="114" customWidth="1"/>
    <col min="3" max="4" width="25.28515625" style="114" customWidth="1"/>
    <col min="5" max="5" width="23.42578125" style="114" customWidth="1"/>
    <col min="6" max="6" width="23.85546875" style="114" customWidth="1"/>
    <col min="7" max="7" width="22.42578125" style="114" customWidth="1"/>
    <col min="8" max="8" width="10" style="50" customWidth="1"/>
    <col min="9" max="9" width="9.5703125" style="50" customWidth="1"/>
    <col min="10" max="16384" width="9.140625" style="50"/>
  </cols>
  <sheetData>
    <row r="1" spans="1:11" ht="23.25" customHeight="1">
      <c r="A1" s="183"/>
      <c r="B1" s="184"/>
      <c r="C1" s="185"/>
      <c r="D1" s="183"/>
      <c r="E1" s="183" t="s">
        <v>238</v>
      </c>
      <c r="F1" s="183"/>
      <c r="G1" s="183"/>
      <c r="H1" s="119"/>
      <c r="I1" s="119"/>
      <c r="J1" s="119"/>
      <c r="K1" s="119"/>
    </row>
    <row r="2" spans="1:11" ht="18.75" customHeight="1">
      <c r="A2" s="186"/>
      <c r="B2" s="185"/>
      <c r="C2" s="185"/>
      <c r="D2" s="187"/>
      <c r="E2" s="313" t="s">
        <v>358</v>
      </c>
      <c r="F2" s="313"/>
      <c r="G2" s="313"/>
      <c r="H2" s="119"/>
      <c r="I2" s="119"/>
      <c r="J2" s="119"/>
      <c r="K2" s="119"/>
    </row>
    <row r="3" spans="1:11" ht="18.75" customHeight="1">
      <c r="A3" s="185"/>
      <c r="B3" s="185"/>
      <c r="C3" s="187"/>
      <c r="D3" s="187"/>
      <c r="E3" s="313"/>
      <c r="F3" s="313"/>
      <c r="G3" s="313"/>
      <c r="H3" s="119"/>
      <c r="I3" s="119"/>
      <c r="J3" s="119"/>
      <c r="K3" s="119"/>
    </row>
    <row r="4" spans="1:11" ht="18.75" customHeight="1">
      <c r="A4" s="185"/>
      <c r="B4" s="185"/>
      <c r="C4" s="187"/>
      <c r="D4" s="187"/>
      <c r="E4" s="313"/>
      <c r="F4" s="313"/>
      <c r="G4" s="313"/>
      <c r="H4" s="119"/>
      <c r="I4" s="119"/>
      <c r="J4" s="119"/>
      <c r="K4" s="119"/>
    </row>
    <row r="5" spans="1:11" ht="84" customHeight="1">
      <c r="A5" s="183"/>
      <c r="B5" s="188"/>
      <c r="C5" s="188"/>
      <c r="D5" s="185"/>
      <c r="E5" s="314"/>
      <c r="F5" s="314"/>
      <c r="G5" s="314"/>
    </row>
    <row r="6" spans="1:11" ht="25.5" customHeight="1">
      <c r="A6" s="189"/>
      <c r="B6" s="300"/>
      <c r="C6" s="300"/>
      <c r="D6" s="300"/>
      <c r="E6" s="190"/>
      <c r="F6" s="191" t="s">
        <v>137</v>
      </c>
      <c r="G6" s="192" t="s">
        <v>259</v>
      </c>
    </row>
    <row r="7" spans="1:11" ht="25.5" customHeight="1">
      <c r="A7" s="193" t="s">
        <v>420</v>
      </c>
      <c r="B7" s="300" t="s">
        <v>421</v>
      </c>
      <c r="C7" s="300"/>
      <c r="D7" s="300"/>
      <c r="E7" s="194"/>
      <c r="F7" s="195" t="s">
        <v>130</v>
      </c>
      <c r="G7" s="192">
        <v>30619729</v>
      </c>
    </row>
    <row r="8" spans="1:11" ht="25.5" customHeight="1">
      <c r="A8" s="189" t="s">
        <v>14</v>
      </c>
      <c r="B8" s="300" t="s">
        <v>422</v>
      </c>
      <c r="C8" s="300"/>
      <c r="D8" s="300"/>
      <c r="E8" s="190"/>
      <c r="F8" s="195" t="s">
        <v>129</v>
      </c>
      <c r="G8" s="192">
        <v>150</v>
      </c>
    </row>
    <row r="9" spans="1:11" ht="25.5" customHeight="1">
      <c r="A9" s="189" t="s">
        <v>18</v>
      </c>
      <c r="B9" s="300" t="s">
        <v>423</v>
      </c>
      <c r="C9" s="300"/>
      <c r="D9" s="300"/>
      <c r="E9" s="190"/>
      <c r="F9" s="195" t="s">
        <v>128</v>
      </c>
      <c r="G9" s="192">
        <v>1210136600</v>
      </c>
    </row>
    <row r="10" spans="1:11" ht="25.5" customHeight="1">
      <c r="A10" s="193" t="s">
        <v>383</v>
      </c>
      <c r="B10" s="309" t="s">
        <v>424</v>
      </c>
      <c r="C10" s="309"/>
      <c r="D10" s="309"/>
      <c r="E10" s="194"/>
      <c r="F10" s="195" t="s">
        <v>9</v>
      </c>
      <c r="G10" s="192">
        <v>1009</v>
      </c>
    </row>
    <row r="11" spans="1:11" ht="25.5" customHeight="1">
      <c r="A11" s="193" t="s">
        <v>16</v>
      </c>
      <c r="B11" s="300" t="s">
        <v>425</v>
      </c>
      <c r="C11" s="300"/>
      <c r="D11" s="300"/>
      <c r="E11" s="194"/>
      <c r="F11" s="195" t="s">
        <v>8</v>
      </c>
      <c r="G11" s="192"/>
    </row>
    <row r="12" spans="1:11" ht="25.5" customHeight="1">
      <c r="A12" s="193" t="s">
        <v>15</v>
      </c>
      <c r="B12" s="300" t="s">
        <v>426</v>
      </c>
      <c r="C12" s="300"/>
      <c r="D12" s="300"/>
      <c r="E12" s="194"/>
      <c r="F12" s="195" t="s">
        <v>10</v>
      </c>
      <c r="G12" s="192" t="s">
        <v>431</v>
      </c>
    </row>
    <row r="13" spans="1:11" ht="25.5" customHeight="1">
      <c r="A13" s="193" t="s">
        <v>328</v>
      </c>
      <c r="B13" s="300"/>
      <c r="C13" s="300"/>
      <c r="D13" s="300"/>
      <c r="E13" s="300" t="s">
        <v>192</v>
      </c>
      <c r="F13" s="310"/>
      <c r="G13" s="196"/>
    </row>
    <row r="14" spans="1:11" ht="25.5" customHeight="1">
      <c r="A14" s="193" t="s">
        <v>19</v>
      </c>
      <c r="B14" s="300" t="s">
        <v>427</v>
      </c>
      <c r="C14" s="300"/>
      <c r="D14" s="300"/>
      <c r="E14" s="300" t="s">
        <v>193</v>
      </c>
      <c r="F14" s="302"/>
      <c r="G14" s="196"/>
    </row>
    <row r="15" spans="1:11" ht="25.5" customHeight="1">
      <c r="A15" s="193" t="s">
        <v>104</v>
      </c>
      <c r="B15" s="300">
        <v>15</v>
      </c>
      <c r="C15" s="300"/>
      <c r="D15" s="300"/>
      <c r="E15" s="197"/>
      <c r="F15" s="197"/>
      <c r="G15" s="197"/>
    </row>
    <row r="16" spans="1:11" ht="25.5" customHeight="1">
      <c r="A16" s="189" t="s">
        <v>11</v>
      </c>
      <c r="B16" s="300" t="s">
        <v>428</v>
      </c>
      <c r="C16" s="300"/>
      <c r="D16" s="300"/>
      <c r="E16" s="198"/>
      <c r="F16" s="198"/>
      <c r="G16" s="198"/>
    </row>
    <row r="17" spans="1:17" ht="25.5" customHeight="1">
      <c r="A17" s="193" t="s">
        <v>12</v>
      </c>
      <c r="B17" s="300" t="s">
        <v>429</v>
      </c>
      <c r="C17" s="300"/>
      <c r="D17" s="300"/>
      <c r="E17" s="197"/>
      <c r="F17" s="197"/>
      <c r="G17" s="197"/>
    </row>
    <row r="18" spans="1:17" ht="25.5" customHeight="1">
      <c r="A18" s="189" t="s">
        <v>13</v>
      </c>
      <c r="B18" s="300" t="s">
        <v>430</v>
      </c>
      <c r="C18" s="300"/>
      <c r="D18" s="300"/>
      <c r="E18" s="198"/>
      <c r="F18" s="198"/>
      <c r="G18" s="198"/>
    </row>
    <row r="19" spans="1:17" ht="13.5" customHeight="1">
      <c r="A19" s="199"/>
      <c r="B19" s="183"/>
      <c r="C19" s="183"/>
      <c r="D19" s="183"/>
      <c r="E19" s="183"/>
      <c r="F19" s="183"/>
      <c r="G19" s="183"/>
    </row>
    <row r="20" spans="1:17" ht="46.5" customHeight="1">
      <c r="A20" s="307" t="s">
        <v>239</v>
      </c>
      <c r="B20" s="307"/>
      <c r="C20" s="307"/>
      <c r="D20" s="307"/>
      <c r="E20" s="307"/>
      <c r="F20" s="307"/>
      <c r="G20" s="307"/>
    </row>
    <row r="21" spans="1:17" ht="27">
      <c r="A21" s="307" t="s">
        <v>382</v>
      </c>
      <c r="B21" s="307"/>
      <c r="C21" s="307"/>
      <c r="D21" s="307"/>
      <c r="E21" s="307"/>
      <c r="F21" s="307"/>
      <c r="G21" s="307"/>
    </row>
    <row r="22" spans="1:17">
      <c r="A22" s="305" t="s">
        <v>542</v>
      </c>
      <c r="B22" s="305"/>
      <c r="C22" s="305"/>
      <c r="D22" s="305"/>
      <c r="E22" s="305"/>
      <c r="F22" s="305"/>
      <c r="G22" s="305"/>
    </row>
    <row r="23" spans="1:17">
      <c r="A23" s="312" t="s">
        <v>356</v>
      </c>
      <c r="B23" s="312"/>
      <c r="C23" s="312"/>
      <c r="D23" s="312"/>
      <c r="E23" s="312"/>
      <c r="F23" s="312"/>
      <c r="G23" s="312"/>
    </row>
    <row r="24" spans="1:17" ht="9" customHeight="1">
      <c r="A24" s="121"/>
      <c r="B24" s="121"/>
      <c r="C24" s="121"/>
      <c r="D24" s="121"/>
      <c r="E24" s="121"/>
      <c r="F24" s="121"/>
      <c r="G24" s="121"/>
    </row>
    <row r="25" spans="1:17">
      <c r="A25" s="308" t="s">
        <v>205</v>
      </c>
      <c r="B25" s="308"/>
      <c r="C25" s="308"/>
      <c r="D25" s="308"/>
      <c r="E25" s="308"/>
      <c r="F25" s="308"/>
      <c r="G25" s="308"/>
    </row>
    <row r="26" spans="1:17" ht="12" customHeight="1">
      <c r="B26" s="122"/>
      <c r="C26" s="122"/>
      <c r="D26" s="122"/>
      <c r="E26" s="122"/>
      <c r="F26" s="122"/>
      <c r="G26" s="122"/>
    </row>
    <row r="27" spans="1:17" ht="43.5" customHeight="1">
      <c r="A27" s="306" t="s">
        <v>286</v>
      </c>
      <c r="B27" s="319" t="s">
        <v>17</v>
      </c>
      <c r="C27" s="303" t="s">
        <v>357</v>
      </c>
      <c r="D27" s="301" t="s">
        <v>355</v>
      </c>
      <c r="E27" s="301"/>
      <c r="F27" s="301"/>
      <c r="G27" s="301"/>
      <c r="Q27" s="50" t="s">
        <v>375</v>
      </c>
    </row>
    <row r="28" spans="1:17" ht="44.25" customHeight="1">
      <c r="A28" s="306"/>
      <c r="B28" s="319"/>
      <c r="C28" s="304"/>
      <c r="D28" s="123" t="s">
        <v>264</v>
      </c>
      <c r="E28" s="123" t="s">
        <v>247</v>
      </c>
      <c r="F28" s="123" t="s">
        <v>274</v>
      </c>
      <c r="G28" s="123" t="s">
        <v>275</v>
      </c>
    </row>
    <row r="29" spans="1:17" ht="30" customHeight="1">
      <c r="A29" s="116">
        <v>1</v>
      </c>
      <c r="B29" s="115">
        <v>2</v>
      </c>
      <c r="C29" s="285">
        <v>3</v>
      </c>
      <c r="D29" s="116">
        <v>4</v>
      </c>
      <c r="E29" s="115">
        <v>5</v>
      </c>
      <c r="F29" s="116">
        <v>6</v>
      </c>
      <c r="G29" s="115">
        <v>7</v>
      </c>
    </row>
    <row r="30" spans="1:17" ht="24.95" customHeight="1">
      <c r="A30" s="318" t="s">
        <v>97</v>
      </c>
      <c r="B30" s="318"/>
      <c r="C30" s="318"/>
      <c r="D30" s="318"/>
      <c r="E30" s="318"/>
      <c r="F30" s="318"/>
      <c r="G30" s="318"/>
    </row>
    <row r="31" spans="1:17" ht="46.5">
      <c r="A31" s="124" t="s">
        <v>206</v>
      </c>
      <c r="B31" s="204">
        <f>'1. Фін результат'!B9</f>
        <v>1000</v>
      </c>
      <c r="C31" s="125">
        <f>'1. Фін результат'!C9</f>
        <v>1745</v>
      </c>
      <c r="D31" s="125">
        <f>'1. Фін результат'!D9</f>
        <v>2220</v>
      </c>
      <c r="E31" s="125">
        <f>'1. Фін результат'!E9</f>
        <v>611</v>
      </c>
      <c r="F31" s="125">
        <f>E31-D31</f>
        <v>-1609</v>
      </c>
      <c r="G31" s="126">
        <f>E31/D31*100</f>
        <v>27.522522522522525</v>
      </c>
    </row>
    <row r="32" spans="1:17" ht="46.5">
      <c r="A32" s="124" t="s">
        <v>175</v>
      </c>
      <c r="B32" s="204">
        <f>'1. Фін результат'!B11</f>
        <v>1010</v>
      </c>
      <c r="C32" s="125">
        <f>'1. Фін результат'!C11</f>
        <v>1292</v>
      </c>
      <c r="D32" s="125">
        <f>'1. Фін результат'!D11</f>
        <v>1679</v>
      </c>
      <c r="E32" s="125">
        <f>'1. Фін результат'!E11</f>
        <v>486</v>
      </c>
      <c r="F32" s="125">
        <f t="shared" ref="F32:F45" si="0">E32-D32</f>
        <v>-1193</v>
      </c>
      <c r="G32" s="126">
        <f t="shared" ref="G32:G45" si="1">E32/D32*100</f>
        <v>28.945801072066708</v>
      </c>
    </row>
    <row r="33" spans="1:7">
      <c r="A33" s="127" t="s">
        <v>265</v>
      </c>
      <c r="B33" s="204">
        <f>'1. Фін результат'!B22</f>
        <v>1020</v>
      </c>
      <c r="C33" s="125">
        <f>'1. Фін результат'!C22</f>
        <v>453</v>
      </c>
      <c r="D33" s="125">
        <f>'1. Фін результат'!D22</f>
        <v>541</v>
      </c>
      <c r="E33" s="125">
        <f>'1. Фін результат'!E22</f>
        <v>125</v>
      </c>
      <c r="F33" s="125">
        <f t="shared" si="0"/>
        <v>-416</v>
      </c>
      <c r="G33" s="126">
        <f t="shared" si="1"/>
        <v>23.105360443622921</v>
      </c>
    </row>
    <row r="34" spans="1:7">
      <c r="A34" s="124" t="s">
        <v>141</v>
      </c>
      <c r="B34" s="204">
        <f>'1. Фін результат'!B27</f>
        <v>1040</v>
      </c>
      <c r="C34" s="125">
        <f>'1. Фін результат'!C27</f>
        <v>235</v>
      </c>
      <c r="D34" s="125">
        <f>'1. Фін результат'!D27</f>
        <v>337</v>
      </c>
      <c r="E34" s="125">
        <f>'1. Фін результат'!E27</f>
        <v>189</v>
      </c>
      <c r="F34" s="125">
        <f t="shared" si="0"/>
        <v>-148</v>
      </c>
      <c r="G34" s="126">
        <f t="shared" si="1"/>
        <v>56.083086053412465</v>
      </c>
    </row>
    <row r="35" spans="1:7">
      <c r="A35" s="124" t="s">
        <v>138</v>
      </c>
      <c r="B35" s="204">
        <f>'1. Фін результат'!B54</f>
        <v>1070</v>
      </c>
      <c r="C35" s="125">
        <f>'1. Фін результат'!C54</f>
        <v>519</v>
      </c>
      <c r="D35" s="125">
        <f>'1. Фін результат'!D54</f>
        <v>612</v>
      </c>
      <c r="E35" s="125">
        <f>'1. Фін результат'!E54</f>
        <v>252</v>
      </c>
      <c r="F35" s="125">
        <f t="shared" si="0"/>
        <v>-360</v>
      </c>
      <c r="G35" s="126">
        <f t="shared" si="1"/>
        <v>41.17647058823529</v>
      </c>
    </row>
    <row r="36" spans="1:7">
      <c r="A36" s="124" t="s">
        <v>142</v>
      </c>
      <c r="B36" s="204">
        <f>'1. Фін результат'!B95</f>
        <v>1300</v>
      </c>
      <c r="C36" s="125">
        <f>'1. Фін результат'!C23-'1. Фін результат'!C65</f>
        <v>167</v>
      </c>
      <c r="D36" s="125">
        <f>'1. Фін результат'!D23-'1. Фін результат'!D65</f>
        <v>279</v>
      </c>
      <c r="E36" s="125">
        <f>'1. Фін результат'!E23-'1. Фін результат'!E65</f>
        <v>-191</v>
      </c>
      <c r="F36" s="125">
        <f t="shared" si="0"/>
        <v>-470</v>
      </c>
      <c r="G36" s="126">
        <f t="shared" si="1"/>
        <v>-68.458781362007173</v>
      </c>
    </row>
    <row r="37" spans="1:7" ht="45">
      <c r="A37" s="128" t="s">
        <v>4</v>
      </c>
      <c r="B37" s="204">
        <f>'1. Фін результат'!B77</f>
        <v>1100</v>
      </c>
      <c r="C37" s="125">
        <f>'1. Фін результат'!C77</f>
        <v>-134</v>
      </c>
      <c r="D37" s="125">
        <f>'1. Фін результат'!D77</f>
        <v>-129</v>
      </c>
      <c r="E37" s="125">
        <f>'1. Фін результат'!E77</f>
        <v>-507</v>
      </c>
      <c r="F37" s="125">
        <f t="shared" si="0"/>
        <v>-378</v>
      </c>
      <c r="G37" s="126">
        <f t="shared" si="1"/>
        <v>393.02325581395348</v>
      </c>
    </row>
    <row r="38" spans="1:7">
      <c r="A38" s="129" t="s">
        <v>143</v>
      </c>
      <c r="B38" s="204">
        <f>'1. Фін результат'!B106</f>
        <v>1410</v>
      </c>
      <c r="C38" s="125">
        <f>'1. Фін результат'!C106</f>
        <v>133</v>
      </c>
      <c r="D38" s="125">
        <f>'1. Фін результат'!D106</f>
        <v>174</v>
      </c>
      <c r="E38" s="125">
        <f>'1. Фін результат'!E106</f>
        <v>-338</v>
      </c>
      <c r="F38" s="125">
        <f t="shared" si="0"/>
        <v>-512</v>
      </c>
      <c r="G38" s="126">
        <f t="shared" si="1"/>
        <v>-194.25287356321837</v>
      </c>
    </row>
    <row r="39" spans="1:7">
      <c r="A39" s="130" t="s">
        <v>229</v>
      </c>
      <c r="B39" s="204">
        <f>' 5. Коефіцієнти'!B8</f>
        <v>5010</v>
      </c>
      <c r="C39" s="125">
        <f>'фінплан - зведені показники'!C38/'фінплан - зведені показники'!C31</f>
        <v>7.6217765042979946E-2</v>
      </c>
      <c r="D39" s="125">
        <f>'фінплан - зведені показники'!D38/'фінплан - зведені показники'!D31</f>
        <v>7.8378378378378383E-2</v>
      </c>
      <c r="E39" s="125">
        <f>'фінплан - зведені показники'!E38/'фінплан - зведені показники'!E31</f>
        <v>-0.55319148936170215</v>
      </c>
      <c r="F39" s="125">
        <f t="shared" si="0"/>
        <v>-0.6315698677400805</v>
      </c>
      <c r="G39" s="126">
        <f t="shared" si="1"/>
        <v>-705.79603815113728</v>
      </c>
    </row>
    <row r="40" spans="1:7" ht="46.5">
      <c r="A40" s="130" t="s">
        <v>144</v>
      </c>
      <c r="B40" s="204">
        <f>'1. Фін результат'!B96</f>
        <v>1310</v>
      </c>
      <c r="C40" s="125">
        <f>'1. Фін результат'!C96</f>
        <v>0</v>
      </c>
      <c r="D40" s="125">
        <f>'1. Фін результат'!D96</f>
        <v>0</v>
      </c>
      <c r="E40" s="125">
        <f>'1. Фін результат'!E96</f>
        <v>0</v>
      </c>
      <c r="F40" s="125">
        <f t="shared" si="0"/>
        <v>0</v>
      </c>
      <c r="G40" s="213" t="e">
        <f t="shared" si="1"/>
        <v>#DIV/0!</v>
      </c>
    </row>
    <row r="41" spans="1:7">
      <c r="A41" s="124" t="s">
        <v>233</v>
      </c>
      <c r="B41" s="204">
        <f>'1. Фін результат'!B97</f>
        <v>1320</v>
      </c>
      <c r="C41" s="125">
        <f>'1. Фін результат'!C82-'1. Фін результат'!C85</f>
        <v>198</v>
      </c>
      <c r="D41" s="125">
        <f>'1. Фін результат'!D82-'1. Фін результат'!D85</f>
        <v>269</v>
      </c>
      <c r="E41" s="125">
        <f>'1. Фін результат'!E82-'1. Фін результат'!E85</f>
        <v>156</v>
      </c>
      <c r="F41" s="125">
        <f t="shared" si="0"/>
        <v>-113</v>
      </c>
      <c r="G41" s="126">
        <f t="shared" si="1"/>
        <v>57.992565055762078</v>
      </c>
    </row>
    <row r="42" spans="1:7">
      <c r="A42" s="129" t="s">
        <v>95</v>
      </c>
      <c r="B42" s="204">
        <f>'1. Фін результат'!B87</f>
        <v>1170</v>
      </c>
      <c r="C42" s="125">
        <f>'1. Фін результат'!C87</f>
        <v>64</v>
      </c>
      <c r="D42" s="125">
        <f>'1. Фін результат'!D87</f>
        <v>140</v>
      </c>
      <c r="E42" s="125">
        <f>'1. Фін результат'!E87</f>
        <v>-351</v>
      </c>
      <c r="F42" s="125">
        <f t="shared" si="0"/>
        <v>-491</v>
      </c>
      <c r="G42" s="126">
        <f t="shared" si="1"/>
        <v>-250.71428571428572</v>
      </c>
    </row>
    <row r="43" spans="1:7">
      <c r="A43" s="131" t="s">
        <v>139</v>
      </c>
      <c r="B43" s="204">
        <f>'1. Фін результат'!B88</f>
        <v>1180</v>
      </c>
      <c r="C43" s="125">
        <f>'1. Фін результат'!C88</f>
        <v>11</v>
      </c>
      <c r="D43" s="125">
        <f>'1. Фін результат'!D88</f>
        <v>0</v>
      </c>
      <c r="E43" s="125">
        <f>'1. Фін результат'!E88</f>
        <v>0</v>
      </c>
      <c r="F43" s="125">
        <f t="shared" si="0"/>
        <v>0</v>
      </c>
      <c r="G43" s="206" t="e">
        <f t="shared" si="1"/>
        <v>#DIV/0!</v>
      </c>
    </row>
    <row r="44" spans="1:7">
      <c r="A44" s="128" t="s">
        <v>230</v>
      </c>
      <c r="B44" s="204">
        <f>'1. Фін результат'!B90</f>
        <v>1200</v>
      </c>
      <c r="C44" s="125">
        <f>'1. Фін результат'!C90</f>
        <v>53</v>
      </c>
      <c r="D44" s="125">
        <f>'1. Фін результат'!D90</f>
        <v>140</v>
      </c>
      <c r="E44" s="125">
        <f>'1. Фін результат'!E90</f>
        <v>-351</v>
      </c>
      <c r="F44" s="125">
        <f t="shared" si="0"/>
        <v>-491</v>
      </c>
      <c r="G44" s="126">
        <f t="shared" si="1"/>
        <v>-250.71428571428572</v>
      </c>
    </row>
    <row r="45" spans="1:7">
      <c r="A45" s="130" t="s">
        <v>231</v>
      </c>
      <c r="B45" s="204">
        <f>' 5. Коефіцієнти'!B11</f>
        <v>5040</v>
      </c>
      <c r="C45" s="125">
        <f>C44/C31</f>
        <v>3.0372492836676219E-2</v>
      </c>
      <c r="D45" s="125">
        <f>D44/D31</f>
        <v>6.3063063063063057E-2</v>
      </c>
      <c r="E45" s="125">
        <f>E44/E31</f>
        <v>-0.57446808510638303</v>
      </c>
      <c r="F45" s="125">
        <f t="shared" si="0"/>
        <v>-0.63753114816944612</v>
      </c>
      <c r="G45" s="126">
        <f t="shared" si="1"/>
        <v>-910.94224924012167</v>
      </c>
    </row>
    <row r="46" spans="1:7">
      <c r="A46" s="315" t="s">
        <v>156</v>
      </c>
      <c r="B46" s="316"/>
      <c r="C46" s="316"/>
      <c r="D46" s="316"/>
      <c r="E46" s="316"/>
      <c r="F46" s="316"/>
      <c r="G46" s="317"/>
    </row>
    <row r="47" spans="1:7">
      <c r="A47" s="130" t="s">
        <v>359</v>
      </c>
      <c r="B47" s="204">
        <f>'2. Розрахунки з бюджетом'!B21</f>
        <v>2100</v>
      </c>
      <c r="C47" s="125">
        <f>'2. Розрахунки з бюджетом'!C9</f>
        <v>64</v>
      </c>
      <c r="D47" s="125">
        <f>'2. Розрахунки з бюджетом'!D9</f>
        <v>92</v>
      </c>
      <c r="E47" s="125">
        <f>'2. Розрахунки з бюджетом'!E9</f>
        <v>0</v>
      </c>
      <c r="F47" s="125">
        <f t="shared" ref="F47:F52" si="2">E47-D47</f>
        <v>-92</v>
      </c>
      <c r="G47" s="126">
        <f t="shared" ref="G47:G52" si="3">E47/D47*100</f>
        <v>0</v>
      </c>
    </row>
    <row r="48" spans="1:7">
      <c r="A48" s="132" t="s">
        <v>155</v>
      </c>
      <c r="B48" s="204">
        <f>'2. Розрахунки з бюджетом'!B24</f>
        <v>2110</v>
      </c>
      <c r="C48" s="125">
        <f>'2. Розрахунки з бюджетом'!C24</f>
        <v>0</v>
      </c>
      <c r="D48" s="125">
        <f>'2. Розрахунки з бюджетом'!D24</f>
        <v>0</v>
      </c>
      <c r="E48" s="125">
        <f>'2. Розрахунки з бюджетом'!E24</f>
        <v>0</v>
      </c>
      <c r="F48" s="125">
        <f t="shared" si="2"/>
        <v>0</v>
      </c>
      <c r="G48" s="206" t="e">
        <f t="shared" si="3"/>
        <v>#DIV/0!</v>
      </c>
    </row>
    <row r="49" spans="1:7" ht="46.5">
      <c r="A49" s="132" t="s">
        <v>350</v>
      </c>
      <c r="B49" s="204" t="s">
        <v>321</v>
      </c>
      <c r="C49" s="125">
        <f>'2. Розрахунки з бюджетом'!C25+'2. Розрахунки з бюджетом'!C26</f>
        <v>401</v>
      </c>
      <c r="D49" s="125">
        <f>'2. Розрахунки з бюджетом'!D25+'2. Розрахунки з бюджетом'!D26</f>
        <v>293</v>
      </c>
      <c r="E49" s="125">
        <f>'2. Розрахунки з бюджетом'!E25+'2. Розрахунки з бюджетом'!E26</f>
        <v>122</v>
      </c>
      <c r="F49" s="125">
        <f t="shared" si="2"/>
        <v>-171</v>
      </c>
      <c r="G49" s="126">
        <f t="shared" si="3"/>
        <v>41.638225255972692</v>
      </c>
    </row>
    <row r="50" spans="1:7" ht="69.75">
      <c r="A50" s="130" t="s">
        <v>257</v>
      </c>
      <c r="B50" s="204">
        <f>'2. Розрахунки з бюджетом'!B27</f>
        <v>2140</v>
      </c>
      <c r="C50" s="125">
        <f>'2. Розрахунки з бюджетом'!C27</f>
        <v>28</v>
      </c>
      <c r="D50" s="125">
        <f>'2. Розрахунки з бюджетом'!D27</f>
        <v>180</v>
      </c>
      <c r="E50" s="125">
        <f>'2. Розрахунки з бюджетом'!E27</f>
        <v>68</v>
      </c>
      <c r="F50" s="125">
        <f t="shared" si="2"/>
        <v>-112</v>
      </c>
      <c r="G50" s="126">
        <f t="shared" si="3"/>
        <v>37.777777777777779</v>
      </c>
    </row>
    <row r="51" spans="1:7" ht="46.5">
      <c r="A51" s="130" t="s">
        <v>82</v>
      </c>
      <c r="B51" s="204">
        <f>'2. Розрахунки з бюджетом'!B38</f>
        <v>2150</v>
      </c>
      <c r="C51" s="125">
        <f>'2. Розрахунки з бюджетом'!C38</f>
        <v>128</v>
      </c>
      <c r="D51" s="125">
        <f>'2. Розрахунки з бюджетом'!D38</f>
        <v>197</v>
      </c>
      <c r="E51" s="125">
        <f>'2. Розрахунки з бюджетом'!E38</f>
        <v>99</v>
      </c>
      <c r="F51" s="125">
        <f t="shared" si="2"/>
        <v>-98</v>
      </c>
      <c r="G51" s="126">
        <f t="shared" si="3"/>
        <v>50.253807106598977</v>
      </c>
    </row>
    <row r="52" spans="1:7">
      <c r="A52" s="129" t="s">
        <v>266</v>
      </c>
      <c r="B52" s="204">
        <f>'2. Розрахунки з бюджетом'!B39</f>
        <v>2200</v>
      </c>
      <c r="C52" s="125">
        <f>'2. Розрахунки з бюджетом'!C39</f>
        <v>592</v>
      </c>
      <c r="D52" s="125">
        <f>'2. Розрахунки з бюджетом'!D39</f>
        <v>762</v>
      </c>
      <c r="E52" s="125">
        <f>'2. Розрахунки з бюджетом'!E39</f>
        <v>289</v>
      </c>
      <c r="F52" s="125">
        <f t="shared" si="2"/>
        <v>-473</v>
      </c>
      <c r="G52" s="126">
        <f t="shared" si="3"/>
        <v>37.926509186351701</v>
      </c>
    </row>
    <row r="53" spans="1:7">
      <c r="A53" s="315" t="s">
        <v>154</v>
      </c>
      <c r="B53" s="316"/>
      <c r="C53" s="316"/>
      <c r="D53" s="316"/>
      <c r="E53" s="316"/>
      <c r="F53" s="316"/>
      <c r="G53" s="317"/>
    </row>
    <row r="54" spans="1:7">
      <c r="A54" s="129" t="s">
        <v>145</v>
      </c>
      <c r="B54" s="204">
        <f>'3. Рух грошових коштів'!B66</f>
        <v>3600</v>
      </c>
      <c r="C54" s="125">
        <f>'3. Рух грошових коштів'!C66</f>
        <v>91</v>
      </c>
      <c r="D54" s="125">
        <f>'3. Рух грошових коштів'!D66</f>
        <v>302</v>
      </c>
      <c r="E54" s="125">
        <f>'3. Рух грошових коштів'!E66</f>
        <v>233</v>
      </c>
      <c r="F54" s="125">
        <f t="shared" ref="F54:F59" si="4">E54-D54</f>
        <v>-69</v>
      </c>
      <c r="G54" s="126">
        <f t="shared" ref="G54:G59" si="5">E54/D54*100</f>
        <v>77.152317880794712</v>
      </c>
    </row>
    <row r="55" spans="1:7" ht="46.5">
      <c r="A55" s="130" t="s">
        <v>146</v>
      </c>
      <c r="B55" s="204">
        <f>'3. Рух грошових коштів'!B21</f>
        <v>3090</v>
      </c>
      <c r="C55" s="125">
        <f>'3. Рух грошових коштів'!C21</f>
        <v>303</v>
      </c>
      <c r="D55" s="125">
        <f>'3. Рух грошових коштів'!D21</f>
        <v>443</v>
      </c>
      <c r="E55" s="125">
        <f>'3. Рух грошових коштів'!E21</f>
        <v>-174</v>
      </c>
      <c r="F55" s="125">
        <f t="shared" si="4"/>
        <v>-617</v>
      </c>
      <c r="G55" s="126">
        <f t="shared" si="5"/>
        <v>-39.277652370203157</v>
      </c>
    </row>
    <row r="56" spans="1:7" ht="46.5">
      <c r="A56" s="130" t="s">
        <v>234</v>
      </c>
      <c r="B56" s="204">
        <f>'3. Рух грошових коштів'!B38</f>
        <v>3320</v>
      </c>
      <c r="C56" s="125">
        <f>'3. Рух грошових коштів'!C38</f>
        <v>0</v>
      </c>
      <c r="D56" s="125">
        <f>'3. Рух грошових коштів'!D38</f>
        <v>0</v>
      </c>
      <c r="E56" s="125">
        <f>'3. Рух грошових коштів'!E38</f>
        <v>-2</v>
      </c>
      <c r="F56" s="125">
        <f t="shared" si="4"/>
        <v>-2</v>
      </c>
      <c r="G56" s="213" t="e">
        <f t="shared" si="5"/>
        <v>#DIV/0!</v>
      </c>
    </row>
    <row r="57" spans="1:7" ht="46.5">
      <c r="A57" s="130" t="s">
        <v>147</v>
      </c>
      <c r="B57" s="204">
        <f>'3. Рух грошових коштів'!B64</f>
        <v>3580</v>
      </c>
      <c r="C57" s="125">
        <f>'3. Рух грошових коштів'!C64</f>
        <v>-64</v>
      </c>
      <c r="D57" s="125">
        <f>'3. Рух грошових коштів'!D64</f>
        <v>-92</v>
      </c>
      <c r="E57" s="125">
        <f>'3. Рух грошових коштів'!E64</f>
        <v>0</v>
      </c>
      <c r="F57" s="125">
        <f t="shared" si="4"/>
        <v>92</v>
      </c>
      <c r="G57" s="126">
        <f t="shared" si="5"/>
        <v>0</v>
      </c>
    </row>
    <row r="58" spans="1:7" ht="54" customHeight="1">
      <c r="A58" s="130" t="s">
        <v>170</v>
      </c>
      <c r="B58" s="204">
        <f>'3. Рух грошових коштів'!B67</f>
        <v>3610</v>
      </c>
      <c r="C58" s="125"/>
      <c r="D58" s="125"/>
      <c r="E58" s="125"/>
      <c r="F58" s="125">
        <f t="shared" si="4"/>
        <v>0</v>
      </c>
      <c r="G58" s="213" t="e">
        <f t="shared" si="5"/>
        <v>#DIV/0!</v>
      </c>
    </row>
    <row r="59" spans="1:7" ht="38.25" customHeight="1">
      <c r="A59" s="129" t="s">
        <v>148</v>
      </c>
      <c r="B59" s="204">
        <f>'3. Рух грошових коштів'!B68</f>
        <v>3620</v>
      </c>
      <c r="C59" s="125">
        <f>'3. Рух грошових коштів'!C68</f>
        <v>252</v>
      </c>
      <c r="D59" s="125">
        <f>'3. Рух грошових коштів'!D68</f>
        <v>653</v>
      </c>
      <c r="E59" s="125">
        <f>'3. Рух грошових коштів'!E68</f>
        <v>57</v>
      </c>
      <c r="F59" s="125">
        <f t="shared" si="4"/>
        <v>-596</v>
      </c>
      <c r="G59" s="126">
        <f t="shared" si="5"/>
        <v>8.7289433384379791</v>
      </c>
    </row>
    <row r="60" spans="1:7">
      <c r="A60" s="321" t="s">
        <v>213</v>
      </c>
      <c r="B60" s="322"/>
      <c r="C60" s="322"/>
      <c r="D60" s="322"/>
      <c r="E60" s="322"/>
      <c r="F60" s="322"/>
      <c r="G60" s="322"/>
    </row>
    <row r="61" spans="1:7">
      <c r="A61" s="130" t="s">
        <v>212</v>
      </c>
      <c r="B61" s="205">
        <f>'4. Кап. інвестиції'!B6</f>
        <v>4000</v>
      </c>
      <c r="C61" s="125">
        <f>'4. Кап. інвестиції'!C6</f>
        <v>0</v>
      </c>
      <c r="D61" s="125">
        <f>'4. Кап. інвестиції'!D6</f>
        <v>0</v>
      </c>
      <c r="E61" s="125">
        <f>'4. Кап. інвестиції'!E6</f>
        <v>2</v>
      </c>
      <c r="F61" s="125">
        <f>E61-D61</f>
        <v>2</v>
      </c>
      <c r="G61" s="213" t="e">
        <f>E61/D61*100</f>
        <v>#DIV/0!</v>
      </c>
    </row>
    <row r="62" spans="1:7">
      <c r="A62" s="320" t="s">
        <v>215</v>
      </c>
      <c r="B62" s="320"/>
      <c r="C62" s="320"/>
      <c r="D62" s="320"/>
      <c r="E62" s="320"/>
      <c r="F62" s="320"/>
      <c r="G62" s="320"/>
    </row>
    <row r="63" spans="1:7">
      <c r="A63" s="130" t="s">
        <v>173</v>
      </c>
      <c r="B63" s="205">
        <f>' 5. Коефіцієнти'!B9</f>
        <v>5020</v>
      </c>
      <c r="C63" s="125">
        <f>' 5. Коефіцієнти'!D9</f>
        <v>3.6202185792349725E-2</v>
      </c>
      <c r="D63" s="125">
        <f>D44/D70</f>
        <v>3.2925682031984947E-2</v>
      </c>
      <c r="E63" s="125">
        <f>' 5. Коефіцієнти'!E9</f>
        <v>-0.34011627906976744</v>
      </c>
      <c r="F63" s="125" t="s">
        <v>396</v>
      </c>
      <c r="G63" s="126" t="s">
        <v>396</v>
      </c>
    </row>
    <row r="64" spans="1:7">
      <c r="A64" s="130" t="s">
        <v>169</v>
      </c>
      <c r="B64" s="205">
        <f>' 5. Коефіцієнти'!B10</f>
        <v>5030</v>
      </c>
      <c r="C64" s="125">
        <f>' 5. Коефіцієнти'!D10</f>
        <v>0.10578842315369262</v>
      </c>
      <c r="D64" s="125">
        <f>D44/D76</f>
        <v>3.335715987610198E-2</v>
      </c>
      <c r="E64" s="125">
        <f>' 5. Коефіцієнти'!E10</f>
        <v>-2.1017964071856285</v>
      </c>
      <c r="F64" s="125" t="s">
        <v>396</v>
      </c>
      <c r="G64" s="126" t="s">
        <v>396</v>
      </c>
    </row>
    <row r="65" spans="1:7">
      <c r="A65" s="130" t="s">
        <v>232</v>
      </c>
      <c r="B65" s="205">
        <f>' 5. Коефіцієнти'!B14</f>
        <v>5110</v>
      </c>
      <c r="C65" s="125">
        <f>' 5. Коефіцієнти'!D14</f>
        <v>0.52024922118380057</v>
      </c>
      <c r="D65" s="125">
        <f>D76/D73</f>
        <v>76.309090909090912</v>
      </c>
      <c r="E65" s="125">
        <f>' 5. Коефіцієнти'!E14</f>
        <v>0.19306358381502889</v>
      </c>
      <c r="F65" s="125" t="s">
        <v>396</v>
      </c>
      <c r="G65" s="126" t="s">
        <v>396</v>
      </c>
    </row>
    <row r="66" spans="1:7">
      <c r="A66" s="315" t="s">
        <v>214</v>
      </c>
      <c r="B66" s="316"/>
      <c r="C66" s="316"/>
      <c r="D66" s="316"/>
      <c r="E66" s="316"/>
      <c r="F66" s="316"/>
      <c r="G66" s="317"/>
    </row>
    <row r="67" spans="1:7">
      <c r="A67" s="130" t="s">
        <v>149</v>
      </c>
      <c r="B67" s="205">
        <v>6000</v>
      </c>
      <c r="C67" s="210">
        <v>1141</v>
      </c>
      <c r="D67" s="210">
        <v>3283</v>
      </c>
      <c r="E67" s="279">
        <v>879</v>
      </c>
      <c r="F67" s="125">
        <f>E67-D67</f>
        <v>-2404</v>
      </c>
      <c r="G67" s="126">
        <f>E67/D67*100</f>
        <v>26.774291806274746</v>
      </c>
    </row>
    <row r="68" spans="1:7">
      <c r="A68" s="130" t="s">
        <v>150</v>
      </c>
      <c r="B68" s="205">
        <v>6010</v>
      </c>
      <c r="C68" s="210">
        <v>323</v>
      </c>
      <c r="D68" s="210">
        <v>969</v>
      </c>
      <c r="E68" s="279">
        <v>153</v>
      </c>
      <c r="F68" s="125">
        <f t="shared" ref="F68:F76" si="6">E68-D68</f>
        <v>-816</v>
      </c>
      <c r="G68" s="126">
        <f t="shared" ref="G68:G76" si="7">E68/D68*100</f>
        <v>15.789473684210526</v>
      </c>
    </row>
    <row r="69" spans="1:7">
      <c r="A69" s="130" t="s">
        <v>269</v>
      </c>
      <c r="B69" s="205">
        <v>6020</v>
      </c>
      <c r="C69" s="210">
        <v>252</v>
      </c>
      <c r="D69" s="210">
        <f>'3. Рух грошових коштів'!D68</f>
        <v>653</v>
      </c>
      <c r="E69" s="279">
        <v>57</v>
      </c>
      <c r="F69" s="125">
        <f t="shared" si="6"/>
        <v>-596</v>
      </c>
      <c r="G69" s="126">
        <f t="shared" si="7"/>
        <v>8.7289433384379791</v>
      </c>
    </row>
    <row r="70" spans="1:7" s="133" customFormat="1">
      <c r="A70" s="129" t="s">
        <v>267</v>
      </c>
      <c r="B70" s="205">
        <v>6030</v>
      </c>
      <c r="C70" s="210">
        <f>C67+C68</f>
        <v>1464</v>
      </c>
      <c r="D70" s="210">
        <f>D67+D68</f>
        <v>4252</v>
      </c>
      <c r="E70" s="279">
        <f>E67+E68</f>
        <v>1032</v>
      </c>
      <c r="F70" s="125">
        <f t="shared" si="6"/>
        <v>-3220</v>
      </c>
      <c r="G70" s="126">
        <f t="shared" si="7"/>
        <v>24.270931326434621</v>
      </c>
    </row>
    <row r="71" spans="1:7">
      <c r="A71" s="130" t="s">
        <v>171</v>
      </c>
      <c r="B71" s="205">
        <v>6040</v>
      </c>
      <c r="C71" s="210"/>
      <c r="D71" s="210"/>
      <c r="E71" s="279"/>
      <c r="F71" s="125">
        <f t="shared" si="6"/>
        <v>0</v>
      </c>
      <c r="G71" s="206" t="e">
        <f t="shared" si="7"/>
        <v>#DIV/0!</v>
      </c>
    </row>
    <row r="72" spans="1:7">
      <c r="A72" s="130" t="s">
        <v>172</v>
      </c>
      <c r="B72" s="205">
        <v>6050</v>
      </c>
      <c r="C72" s="210">
        <v>963</v>
      </c>
      <c r="D72" s="210">
        <v>55</v>
      </c>
      <c r="E72" s="279">
        <v>865</v>
      </c>
      <c r="F72" s="125">
        <f t="shared" si="6"/>
        <v>810</v>
      </c>
      <c r="G72" s="126">
        <f t="shared" si="7"/>
        <v>1572.7272727272727</v>
      </c>
    </row>
    <row r="73" spans="1:7" s="133" customFormat="1">
      <c r="A73" s="129" t="s">
        <v>268</v>
      </c>
      <c r="B73" s="205">
        <v>6060</v>
      </c>
      <c r="C73" s="210">
        <v>963</v>
      </c>
      <c r="D73" s="210">
        <f>D71+D72</f>
        <v>55</v>
      </c>
      <c r="E73" s="279">
        <f>E71+E72</f>
        <v>865</v>
      </c>
      <c r="F73" s="125">
        <f t="shared" si="6"/>
        <v>810</v>
      </c>
      <c r="G73" s="126">
        <f t="shared" si="7"/>
        <v>1572.7272727272727</v>
      </c>
    </row>
    <row r="74" spans="1:7">
      <c r="A74" s="130" t="s">
        <v>270</v>
      </c>
      <c r="B74" s="205">
        <v>6070</v>
      </c>
      <c r="C74" s="210"/>
      <c r="D74" s="210"/>
      <c r="E74" s="279"/>
      <c r="F74" s="125">
        <f t="shared" si="6"/>
        <v>0</v>
      </c>
      <c r="G74" s="213" t="e">
        <f t="shared" si="7"/>
        <v>#DIV/0!</v>
      </c>
    </row>
    <row r="75" spans="1:7">
      <c r="A75" s="130" t="s">
        <v>271</v>
      </c>
      <c r="B75" s="205">
        <v>6080</v>
      </c>
      <c r="C75" s="210"/>
      <c r="D75" s="210"/>
      <c r="E75" s="279"/>
      <c r="F75" s="125">
        <f t="shared" si="6"/>
        <v>0</v>
      </c>
      <c r="G75" s="213" t="e">
        <f t="shared" si="7"/>
        <v>#DIV/0!</v>
      </c>
    </row>
    <row r="76" spans="1:7" s="133" customFormat="1">
      <c r="A76" s="129" t="s">
        <v>151</v>
      </c>
      <c r="B76" s="205">
        <v>6090</v>
      </c>
      <c r="C76" s="210">
        <v>501</v>
      </c>
      <c r="D76" s="210">
        <v>4197</v>
      </c>
      <c r="E76" s="279">
        <v>167</v>
      </c>
      <c r="F76" s="125">
        <f t="shared" si="6"/>
        <v>-4030</v>
      </c>
      <c r="G76" s="126">
        <f t="shared" si="7"/>
        <v>3.9790326423635931</v>
      </c>
    </row>
    <row r="77" spans="1:7">
      <c r="A77" s="200"/>
      <c r="B77" s="185"/>
      <c r="C77" s="262"/>
      <c r="D77" s="211"/>
      <c r="E77" s="211"/>
      <c r="F77" s="185"/>
      <c r="G77" s="185"/>
    </row>
    <row r="78" spans="1:7" ht="25.5">
      <c r="A78" s="201" t="s">
        <v>360</v>
      </c>
      <c r="B78" s="202"/>
      <c r="C78" s="183"/>
      <c r="D78" s="183"/>
      <c r="E78" s="183"/>
      <c r="F78" s="183" t="s">
        <v>419</v>
      </c>
      <c r="G78" s="183"/>
    </row>
    <row r="79" spans="1:7" s="111" customFormat="1">
      <c r="A79" s="199" t="s">
        <v>391</v>
      </c>
      <c r="B79" s="203"/>
      <c r="C79" s="312" t="s">
        <v>78</v>
      </c>
      <c r="D79" s="312"/>
      <c r="E79" s="183"/>
      <c r="F79" s="203" t="s">
        <v>101</v>
      </c>
      <c r="G79" s="203"/>
    </row>
    <row r="80" spans="1:7">
      <c r="A80" s="183"/>
      <c r="B80" s="185"/>
      <c r="C80" s="185"/>
      <c r="D80" s="185"/>
      <c r="E80" s="185"/>
      <c r="F80" s="185"/>
      <c r="G80" s="185"/>
    </row>
    <row r="81" spans="1:7" ht="42.75" customHeight="1">
      <c r="A81" s="187"/>
      <c r="B81" s="185"/>
      <c r="C81" s="185"/>
      <c r="D81" s="185"/>
      <c r="E81" s="185"/>
      <c r="F81" s="185"/>
      <c r="G81" s="185"/>
    </row>
    <row r="82" spans="1:7" ht="113.25" customHeight="1">
      <c r="A82" s="311"/>
      <c r="B82" s="311"/>
      <c r="C82" s="311"/>
      <c r="D82" s="311"/>
      <c r="E82" s="311"/>
      <c r="F82" s="311"/>
      <c r="G82" s="311"/>
    </row>
    <row r="83" spans="1:7">
      <c r="A83" s="120"/>
    </row>
    <row r="84" spans="1:7">
      <c r="A84" s="120"/>
    </row>
    <row r="85" spans="1:7">
      <c r="A85" s="120"/>
    </row>
    <row r="86" spans="1:7">
      <c r="A86" s="120"/>
    </row>
    <row r="87" spans="1:7">
      <c r="A87" s="120"/>
    </row>
    <row r="88" spans="1:7">
      <c r="A88" s="120"/>
    </row>
    <row r="89" spans="1:7">
      <c r="A89" s="120"/>
    </row>
    <row r="90" spans="1:7">
      <c r="A90" s="120"/>
    </row>
    <row r="91" spans="1:7">
      <c r="A91" s="120"/>
    </row>
    <row r="92" spans="1:7">
      <c r="A92" s="120"/>
    </row>
    <row r="93" spans="1:7">
      <c r="A93" s="120"/>
    </row>
    <row r="94" spans="1:7">
      <c r="A94" s="120"/>
    </row>
    <row r="95" spans="1:7">
      <c r="A95" s="120"/>
    </row>
    <row r="96" spans="1:7">
      <c r="A96" s="120"/>
    </row>
    <row r="97" spans="1:1">
      <c r="A97" s="120"/>
    </row>
    <row r="98" spans="1:1">
      <c r="A98" s="120"/>
    </row>
    <row r="99" spans="1:1">
      <c r="A99" s="120"/>
    </row>
    <row r="100" spans="1:1">
      <c r="A100" s="120"/>
    </row>
    <row r="101" spans="1:1">
      <c r="A101" s="120"/>
    </row>
    <row r="102" spans="1:1">
      <c r="A102" s="120"/>
    </row>
    <row r="103" spans="1:1">
      <c r="A103" s="120"/>
    </row>
    <row r="104" spans="1:1">
      <c r="A104" s="120"/>
    </row>
    <row r="105" spans="1:1">
      <c r="A105" s="120"/>
    </row>
    <row r="106" spans="1:1">
      <c r="A106" s="120"/>
    </row>
    <row r="107" spans="1:1">
      <c r="A107" s="120"/>
    </row>
    <row r="108" spans="1:1">
      <c r="A108" s="120"/>
    </row>
    <row r="109" spans="1:1">
      <c r="A109" s="120"/>
    </row>
    <row r="110" spans="1:1">
      <c r="A110" s="120"/>
    </row>
    <row r="111" spans="1:1">
      <c r="A111" s="120"/>
    </row>
    <row r="112" spans="1:1">
      <c r="A112" s="120"/>
    </row>
    <row r="113" spans="1:1">
      <c r="A113" s="120"/>
    </row>
    <row r="114" spans="1:1">
      <c r="A114" s="120"/>
    </row>
    <row r="115" spans="1:1">
      <c r="A115" s="120"/>
    </row>
    <row r="116" spans="1:1">
      <c r="A116" s="120"/>
    </row>
    <row r="117" spans="1:1">
      <c r="A117" s="120"/>
    </row>
    <row r="118" spans="1:1">
      <c r="A118" s="120"/>
    </row>
    <row r="119" spans="1:1">
      <c r="A119" s="120"/>
    </row>
    <row r="120" spans="1:1">
      <c r="A120" s="120"/>
    </row>
    <row r="121" spans="1:1">
      <c r="A121" s="120"/>
    </row>
    <row r="122" spans="1:1">
      <c r="A122" s="120"/>
    </row>
    <row r="123" spans="1:1">
      <c r="A123" s="120"/>
    </row>
    <row r="124" spans="1:1">
      <c r="A124" s="120"/>
    </row>
    <row r="125" spans="1:1">
      <c r="A125" s="120"/>
    </row>
    <row r="126" spans="1:1">
      <c r="A126" s="120"/>
    </row>
    <row r="127" spans="1:1">
      <c r="A127" s="120"/>
    </row>
    <row r="128" spans="1:1">
      <c r="A128" s="120"/>
    </row>
    <row r="129" spans="1:1">
      <c r="A129" s="120"/>
    </row>
    <row r="130" spans="1:1">
      <c r="A130" s="120"/>
    </row>
    <row r="131" spans="1:1">
      <c r="A131" s="120"/>
    </row>
    <row r="132" spans="1:1">
      <c r="A132" s="120"/>
    </row>
    <row r="133" spans="1:1">
      <c r="A133" s="120"/>
    </row>
    <row r="134" spans="1:1">
      <c r="A134" s="120"/>
    </row>
    <row r="135" spans="1:1">
      <c r="A135" s="120"/>
    </row>
    <row r="136" spans="1:1">
      <c r="A136" s="120"/>
    </row>
    <row r="137" spans="1:1">
      <c r="A137" s="120"/>
    </row>
    <row r="138" spans="1:1">
      <c r="A138" s="120"/>
    </row>
    <row r="139" spans="1:1">
      <c r="A139" s="120"/>
    </row>
    <row r="140" spans="1:1">
      <c r="A140" s="120"/>
    </row>
    <row r="141" spans="1:1">
      <c r="A141" s="120"/>
    </row>
    <row r="142" spans="1:1">
      <c r="A142" s="120"/>
    </row>
    <row r="143" spans="1:1">
      <c r="A143" s="120"/>
    </row>
    <row r="144" spans="1:1">
      <c r="A144" s="120"/>
    </row>
    <row r="145" spans="1:1">
      <c r="A145" s="120"/>
    </row>
    <row r="146" spans="1:1">
      <c r="A146" s="120"/>
    </row>
    <row r="147" spans="1:1">
      <c r="A147" s="120"/>
    </row>
    <row r="148" spans="1:1">
      <c r="A148" s="120"/>
    </row>
    <row r="149" spans="1:1">
      <c r="A149" s="120"/>
    </row>
    <row r="150" spans="1:1">
      <c r="A150" s="120"/>
    </row>
    <row r="151" spans="1:1">
      <c r="A151" s="120"/>
    </row>
    <row r="152" spans="1:1">
      <c r="A152" s="120"/>
    </row>
    <row r="153" spans="1:1">
      <c r="A153" s="120"/>
    </row>
    <row r="154" spans="1:1">
      <c r="A154" s="120"/>
    </row>
    <row r="155" spans="1:1">
      <c r="A155" s="120"/>
    </row>
    <row r="156" spans="1:1">
      <c r="A156" s="120"/>
    </row>
    <row r="157" spans="1:1">
      <c r="A157" s="120"/>
    </row>
    <row r="158" spans="1:1">
      <c r="A158" s="120"/>
    </row>
    <row r="159" spans="1:1">
      <c r="A159" s="120"/>
    </row>
    <row r="160" spans="1:1">
      <c r="A160" s="120"/>
    </row>
    <row r="161" spans="1:1">
      <c r="A161" s="120"/>
    </row>
    <row r="162" spans="1:1">
      <c r="A162" s="120"/>
    </row>
    <row r="163" spans="1:1">
      <c r="A163" s="120"/>
    </row>
    <row r="164" spans="1:1">
      <c r="A164" s="120"/>
    </row>
    <row r="165" spans="1:1">
      <c r="A165" s="120"/>
    </row>
    <row r="166" spans="1:1">
      <c r="A166" s="120"/>
    </row>
    <row r="167" spans="1:1">
      <c r="A167" s="120"/>
    </row>
    <row r="168" spans="1:1">
      <c r="A168" s="120"/>
    </row>
    <row r="169" spans="1:1">
      <c r="A169" s="120"/>
    </row>
    <row r="170" spans="1:1">
      <c r="A170" s="120"/>
    </row>
    <row r="171" spans="1:1">
      <c r="A171" s="120"/>
    </row>
    <row r="172" spans="1:1">
      <c r="A172" s="120"/>
    </row>
    <row r="173" spans="1:1">
      <c r="A173" s="120"/>
    </row>
    <row r="174" spans="1:1">
      <c r="A174" s="120"/>
    </row>
    <row r="175" spans="1:1">
      <c r="A175" s="120"/>
    </row>
    <row r="176" spans="1:1">
      <c r="A176" s="120"/>
    </row>
    <row r="177" spans="1:1">
      <c r="A177" s="120"/>
    </row>
    <row r="178" spans="1:1">
      <c r="A178" s="120"/>
    </row>
    <row r="179" spans="1:1">
      <c r="A179" s="120"/>
    </row>
    <row r="180" spans="1:1">
      <c r="A180" s="120"/>
    </row>
    <row r="181" spans="1:1">
      <c r="A181" s="120"/>
    </row>
    <row r="182" spans="1:1">
      <c r="A182" s="120"/>
    </row>
    <row r="183" spans="1:1">
      <c r="A183" s="120"/>
    </row>
    <row r="184" spans="1:1">
      <c r="A184" s="120"/>
    </row>
    <row r="185" spans="1:1">
      <c r="A185" s="120"/>
    </row>
    <row r="186" spans="1:1">
      <c r="A186" s="120"/>
    </row>
    <row r="187" spans="1:1">
      <c r="A187" s="120"/>
    </row>
    <row r="188" spans="1:1">
      <c r="A188" s="120"/>
    </row>
    <row r="189" spans="1:1">
      <c r="A189" s="120"/>
    </row>
    <row r="190" spans="1:1">
      <c r="A190" s="120"/>
    </row>
    <row r="191" spans="1:1">
      <c r="A191" s="120"/>
    </row>
    <row r="192" spans="1:1">
      <c r="A192" s="120"/>
    </row>
    <row r="193" spans="1:1">
      <c r="A193" s="120"/>
    </row>
    <row r="194" spans="1:1">
      <c r="A194" s="120"/>
    </row>
    <row r="195" spans="1:1">
      <c r="A195" s="120"/>
    </row>
    <row r="196" spans="1:1">
      <c r="A196" s="120"/>
    </row>
    <row r="197" spans="1:1">
      <c r="A197" s="120"/>
    </row>
    <row r="198" spans="1:1">
      <c r="A198" s="120"/>
    </row>
    <row r="199" spans="1:1">
      <c r="A199" s="120"/>
    </row>
    <row r="200" spans="1:1">
      <c r="A200" s="120"/>
    </row>
    <row r="201" spans="1:1">
      <c r="A201" s="120"/>
    </row>
    <row r="202" spans="1:1">
      <c r="A202" s="120"/>
    </row>
    <row r="203" spans="1:1">
      <c r="A203" s="120"/>
    </row>
    <row r="204" spans="1:1">
      <c r="A204" s="120"/>
    </row>
    <row r="205" spans="1:1">
      <c r="A205" s="120"/>
    </row>
    <row r="206" spans="1:1">
      <c r="A206" s="120"/>
    </row>
    <row r="207" spans="1:1">
      <c r="A207" s="120"/>
    </row>
    <row r="208" spans="1:1">
      <c r="A208" s="120"/>
    </row>
    <row r="209" spans="1:1">
      <c r="A209" s="120"/>
    </row>
    <row r="210" spans="1:1">
      <c r="A210" s="120"/>
    </row>
    <row r="211" spans="1:1">
      <c r="A211" s="120"/>
    </row>
    <row r="212" spans="1:1">
      <c r="A212" s="120"/>
    </row>
    <row r="213" spans="1:1">
      <c r="A213" s="120"/>
    </row>
    <row r="214" spans="1:1">
      <c r="A214" s="120"/>
    </row>
    <row r="215" spans="1:1">
      <c r="A215" s="120"/>
    </row>
    <row r="216" spans="1:1">
      <c r="A216" s="120"/>
    </row>
    <row r="217" spans="1:1">
      <c r="A217" s="120"/>
    </row>
    <row r="218" spans="1:1">
      <c r="A218" s="120"/>
    </row>
    <row r="219" spans="1:1">
      <c r="A219" s="120"/>
    </row>
    <row r="220" spans="1:1">
      <c r="A220" s="120"/>
    </row>
    <row r="221" spans="1:1">
      <c r="A221" s="120"/>
    </row>
    <row r="222" spans="1:1">
      <c r="A222" s="120"/>
    </row>
    <row r="223" spans="1:1">
      <c r="A223" s="120"/>
    </row>
    <row r="224" spans="1:1">
      <c r="A224" s="120"/>
    </row>
    <row r="225" spans="1:1">
      <c r="A225" s="120"/>
    </row>
    <row r="226" spans="1:1">
      <c r="A226" s="120"/>
    </row>
    <row r="227" spans="1:1">
      <c r="A227" s="120"/>
    </row>
    <row r="228" spans="1:1">
      <c r="A228" s="120"/>
    </row>
    <row r="229" spans="1:1">
      <c r="A229" s="120"/>
    </row>
    <row r="230" spans="1:1">
      <c r="A230" s="120"/>
    </row>
    <row r="231" spans="1:1">
      <c r="A231" s="120"/>
    </row>
    <row r="232" spans="1:1">
      <c r="A232" s="120"/>
    </row>
    <row r="233" spans="1:1">
      <c r="A233" s="120"/>
    </row>
    <row r="234" spans="1:1">
      <c r="A234" s="120"/>
    </row>
    <row r="235" spans="1:1">
      <c r="A235" s="120"/>
    </row>
    <row r="236" spans="1:1">
      <c r="A236" s="120"/>
    </row>
    <row r="237" spans="1:1">
      <c r="A237" s="120"/>
    </row>
    <row r="238" spans="1:1">
      <c r="A238" s="120"/>
    </row>
    <row r="239" spans="1:1">
      <c r="A239" s="120"/>
    </row>
    <row r="240" spans="1:1">
      <c r="A240" s="120"/>
    </row>
    <row r="241" spans="1:1">
      <c r="A241" s="120"/>
    </row>
    <row r="242" spans="1:1">
      <c r="A242" s="120"/>
    </row>
    <row r="243" spans="1:1">
      <c r="A243" s="120"/>
    </row>
    <row r="244" spans="1:1">
      <c r="A244" s="120"/>
    </row>
    <row r="245" spans="1:1">
      <c r="A245" s="120"/>
    </row>
    <row r="246" spans="1:1">
      <c r="A246" s="120"/>
    </row>
    <row r="247" spans="1:1">
      <c r="A247" s="120"/>
    </row>
    <row r="248" spans="1:1">
      <c r="A248" s="120"/>
    </row>
  </sheetData>
  <sheetProtection password="C6FB" sheet="1" objects="1" scenarios="1" formatCells="0"/>
  <mergeCells count="33">
    <mergeCell ref="A82:G82"/>
    <mergeCell ref="C79:D79"/>
    <mergeCell ref="E2:G5"/>
    <mergeCell ref="A66:G66"/>
    <mergeCell ref="A30:G30"/>
    <mergeCell ref="B27:B28"/>
    <mergeCell ref="B6:D6"/>
    <mergeCell ref="B7:D7"/>
    <mergeCell ref="B8:D8"/>
    <mergeCell ref="B9:D9"/>
    <mergeCell ref="A23:G23"/>
    <mergeCell ref="A62:G62"/>
    <mergeCell ref="A53:G53"/>
    <mergeCell ref="A60:G60"/>
    <mergeCell ref="B17:D17"/>
    <mergeCell ref="A46:G46"/>
    <mergeCell ref="B10:D10"/>
    <mergeCell ref="B11:D11"/>
    <mergeCell ref="B12:D12"/>
    <mergeCell ref="E13:F13"/>
    <mergeCell ref="B13:D13"/>
    <mergeCell ref="B14:D14"/>
    <mergeCell ref="D27:G27"/>
    <mergeCell ref="E14:F14"/>
    <mergeCell ref="C27:C28"/>
    <mergeCell ref="B18:D18"/>
    <mergeCell ref="A22:G22"/>
    <mergeCell ref="A27:A28"/>
    <mergeCell ref="B15:D15"/>
    <mergeCell ref="B16:D16"/>
    <mergeCell ref="A20:G20"/>
    <mergeCell ref="A21:G21"/>
    <mergeCell ref="A25:G25"/>
  </mergeCells>
  <phoneticPr fontId="3" type="noConversion"/>
  <pageMargins left="0.78740157480314965" right="0.39370078740157483" top="0.59055118110236227" bottom="0.59055118110236227" header="0.31496062992125984" footer="0.19685039370078741"/>
  <pageSetup paperSize="9" scale="32" orientation="portrait" verticalDpi="300" r:id="rId1"/>
  <headerFooter alignWithMargins="0"/>
  <rowBreaks count="1" manualBreakCount="1">
    <brk id="59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I343"/>
  <sheetViews>
    <sheetView view="pageBreakPreview" topLeftCell="A109" zoomScale="75" zoomScaleNormal="75" zoomScaleSheetLayoutView="75" workbookViewId="0">
      <selection activeCell="E115" sqref="E115"/>
    </sheetView>
  </sheetViews>
  <sheetFormatPr defaultRowHeight="20.25" outlineLevelRow="1"/>
  <cols>
    <col min="1" max="1" width="75.42578125" style="29" customWidth="1"/>
    <col min="2" max="2" width="12" style="31" customWidth="1"/>
    <col min="3" max="3" width="17" style="31" customWidth="1"/>
    <col min="4" max="4" width="12.7109375" style="31" customWidth="1"/>
    <col min="5" max="5" width="13.5703125" style="31" customWidth="1"/>
    <col min="6" max="6" width="10.42578125" style="31" customWidth="1"/>
    <col min="7" max="7" width="17.5703125" style="31" customWidth="1"/>
    <col min="8" max="8" width="25.7109375" style="31" customWidth="1"/>
    <col min="9" max="9" width="11.7109375" style="29" bestFit="1" customWidth="1"/>
    <col min="10" max="16384" width="9.140625" style="29"/>
  </cols>
  <sheetData>
    <row r="1" spans="1:9" hidden="1" outlineLevel="1">
      <c r="B1" s="37"/>
      <c r="C1" s="37"/>
      <c r="D1" s="37"/>
      <c r="E1" s="37"/>
      <c r="F1" s="37"/>
      <c r="G1" s="37"/>
      <c r="H1" s="47" t="s">
        <v>240</v>
      </c>
    </row>
    <row r="2" spans="1:9" hidden="1" outlineLevel="1">
      <c r="B2" s="37"/>
      <c r="C2" s="37"/>
      <c r="D2" s="37"/>
      <c r="E2" s="37"/>
      <c r="F2" s="37"/>
      <c r="G2" s="37"/>
      <c r="H2" s="47" t="s">
        <v>224</v>
      </c>
    </row>
    <row r="3" spans="1:9" s="135" customFormat="1" ht="22.5" collapsed="1">
      <c r="A3" s="323" t="s">
        <v>376</v>
      </c>
      <c r="B3" s="323"/>
      <c r="C3" s="323"/>
      <c r="D3" s="323"/>
      <c r="E3" s="323"/>
      <c r="F3" s="323"/>
      <c r="G3" s="323"/>
      <c r="H3" s="323"/>
    </row>
    <row r="4" spans="1:9" s="135" customFormat="1" ht="12.75" customHeight="1">
      <c r="A4" s="134"/>
      <c r="B4" s="136"/>
      <c r="C4" s="136"/>
      <c r="D4" s="136"/>
      <c r="E4" s="136"/>
      <c r="F4" s="136"/>
      <c r="G4" s="136"/>
      <c r="H4" s="136"/>
    </row>
    <row r="5" spans="1:9" s="135" customFormat="1" ht="25.5" customHeight="1">
      <c r="A5" s="328" t="s">
        <v>286</v>
      </c>
      <c r="B5" s="329" t="s">
        <v>17</v>
      </c>
      <c r="C5" s="330" t="s">
        <v>385</v>
      </c>
      <c r="D5" s="328" t="s">
        <v>355</v>
      </c>
      <c r="E5" s="328"/>
      <c r="F5" s="328"/>
      <c r="G5" s="328"/>
      <c r="H5" s="328"/>
    </row>
    <row r="6" spans="1:9" s="135" customFormat="1" ht="135">
      <c r="A6" s="328"/>
      <c r="B6" s="329"/>
      <c r="C6" s="331"/>
      <c r="D6" s="117" t="s">
        <v>264</v>
      </c>
      <c r="E6" s="117" t="s">
        <v>247</v>
      </c>
      <c r="F6" s="137" t="s">
        <v>384</v>
      </c>
      <c r="G6" s="137" t="s">
        <v>275</v>
      </c>
      <c r="H6" s="117" t="s">
        <v>273</v>
      </c>
    </row>
    <row r="7" spans="1:9" s="135" customFormat="1" ht="22.5">
      <c r="A7" s="118">
        <v>1</v>
      </c>
      <c r="B7" s="117">
        <v>2</v>
      </c>
      <c r="C7" s="274">
        <v>3</v>
      </c>
      <c r="D7" s="274">
        <v>4</v>
      </c>
      <c r="E7" s="117">
        <v>5</v>
      </c>
      <c r="F7" s="117">
        <v>6</v>
      </c>
      <c r="G7" s="117">
        <v>7</v>
      </c>
      <c r="H7" s="117">
        <v>8</v>
      </c>
    </row>
    <row r="8" spans="1:9" s="138" customFormat="1" ht="26.25" customHeight="1">
      <c r="A8" s="332" t="s">
        <v>272</v>
      </c>
      <c r="B8" s="333"/>
      <c r="C8" s="333"/>
      <c r="D8" s="333"/>
      <c r="E8" s="333"/>
      <c r="F8" s="333"/>
      <c r="G8" s="333"/>
      <c r="H8" s="334"/>
    </row>
    <row r="9" spans="1:9" s="138" customFormat="1" ht="45">
      <c r="A9" s="139" t="s">
        <v>106</v>
      </c>
      <c r="B9" s="140">
        <v>1000</v>
      </c>
      <c r="C9" s="141">
        <v>1745</v>
      </c>
      <c r="D9" s="141">
        <v>2220</v>
      </c>
      <c r="E9" s="141">
        <v>611</v>
      </c>
      <c r="F9" s="141">
        <f>E9-D9</f>
        <v>-1609</v>
      </c>
      <c r="G9" s="142">
        <f>E9/D9*100</f>
        <v>27.522522522522525</v>
      </c>
      <c r="H9" s="143"/>
      <c r="I9" s="138" t="s">
        <v>432</v>
      </c>
    </row>
    <row r="10" spans="1:9" s="138" customFormat="1" ht="22.5">
      <c r="A10" s="139" t="s">
        <v>450</v>
      </c>
      <c r="B10" s="140" t="s">
        <v>449</v>
      </c>
      <c r="C10" s="141">
        <v>1292</v>
      </c>
      <c r="D10" s="141">
        <v>2220</v>
      </c>
      <c r="E10" s="141">
        <v>611</v>
      </c>
      <c r="F10" s="141"/>
      <c r="G10" s="142"/>
      <c r="H10" s="143"/>
    </row>
    <row r="11" spans="1:9" s="135" customFormat="1" ht="45">
      <c r="A11" s="139" t="s">
        <v>124</v>
      </c>
      <c r="B11" s="140">
        <v>1010</v>
      </c>
      <c r="C11" s="165">
        <f>SUM(C12:C19)</f>
        <v>1292</v>
      </c>
      <c r="D11" s="165">
        <f>SUM(D12:D19)</f>
        <v>1679</v>
      </c>
      <c r="E11" s="165">
        <f>SUM(E12:E19)</f>
        <v>486</v>
      </c>
      <c r="F11" s="141">
        <f t="shared" ref="F11:F17" si="0">E11-D11</f>
        <v>-1193</v>
      </c>
      <c r="G11" s="142">
        <f t="shared" ref="G11:G16" si="1">E11/D11*100</f>
        <v>28.945801072066708</v>
      </c>
      <c r="H11" s="143"/>
      <c r="I11" s="138" t="s">
        <v>436</v>
      </c>
    </row>
    <row r="12" spans="1:9" s="147" customFormat="1" ht="22.5">
      <c r="A12" s="139" t="s">
        <v>285</v>
      </c>
      <c r="B12" s="117">
        <v>1011</v>
      </c>
      <c r="C12" s="144">
        <v>772</v>
      </c>
      <c r="D12" s="144">
        <v>825</v>
      </c>
      <c r="E12" s="144">
        <v>255</v>
      </c>
      <c r="F12" s="141">
        <f t="shared" si="0"/>
        <v>-570</v>
      </c>
      <c r="G12" s="142">
        <f t="shared" si="1"/>
        <v>30.909090909090907</v>
      </c>
      <c r="H12" s="146"/>
      <c r="I12" s="147" t="s">
        <v>447</v>
      </c>
    </row>
    <row r="13" spans="1:9" s="147" customFormat="1" ht="22.5">
      <c r="A13" s="139" t="s">
        <v>65</v>
      </c>
      <c r="B13" s="117">
        <v>1012</v>
      </c>
      <c r="C13" s="144"/>
      <c r="D13" s="144"/>
      <c r="E13" s="144"/>
      <c r="F13" s="141">
        <f t="shared" si="0"/>
        <v>0</v>
      </c>
      <c r="G13" s="142"/>
      <c r="H13" s="146"/>
    </row>
    <row r="14" spans="1:9" s="147" customFormat="1" ht="22.5">
      <c r="A14" s="139" t="s">
        <v>64</v>
      </c>
      <c r="B14" s="117">
        <v>1013</v>
      </c>
      <c r="C14" s="144">
        <v>231</v>
      </c>
      <c r="D14" s="144">
        <v>266</v>
      </c>
      <c r="E14" s="144">
        <v>91</v>
      </c>
      <c r="F14" s="141">
        <f t="shared" si="0"/>
        <v>-175</v>
      </c>
      <c r="G14" s="142">
        <f t="shared" si="1"/>
        <v>34.210526315789473</v>
      </c>
      <c r="H14" s="146"/>
    </row>
    <row r="15" spans="1:9" s="147" customFormat="1" ht="22.5">
      <c r="A15" s="139" t="s">
        <v>39</v>
      </c>
      <c r="B15" s="117">
        <v>1014</v>
      </c>
      <c r="C15" s="144">
        <v>193</v>
      </c>
      <c r="D15" s="144">
        <v>326</v>
      </c>
      <c r="E15" s="144">
        <v>86</v>
      </c>
      <c r="F15" s="141">
        <f t="shared" si="0"/>
        <v>-240</v>
      </c>
      <c r="G15" s="142">
        <f t="shared" si="1"/>
        <v>26.380368098159508</v>
      </c>
      <c r="H15" s="146"/>
    </row>
    <row r="16" spans="1:9" s="147" customFormat="1" ht="22.5">
      <c r="A16" s="139" t="s">
        <v>40</v>
      </c>
      <c r="B16" s="117">
        <v>1015</v>
      </c>
      <c r="C16" s="144">
        <v>42</v>
      </c>
      <c r="D16" s="144">
        <v>72</v>
      </c>
      <c r="E16" s="144">
        <v>17</v>
      </c>
      <c r="F16" s="141">
        <f t="shared" si="0"/>
        <v>-55</v>
      </c>
      <c r="G16" s="142">
        <f t="shared" si="1"/>
        <v>23.611111111111111</v>
      </c>
      <c r="H16" s="146"/>
    </row>
    <row r="17" spans="1:9" s="147" customFormat="1" ht="67.5">
      <c r="A17" s="139" t="s">
        <v>261</v>
      </c>
      <c r="B17" s="117">
        <v>1016</v>
      </c>
      <c r="C17" s="144"/>
      <c r="D17" s="144"/>
      <c r="E17" s="144"/>
      <c r="F17" s="141">
        <f t="shared" si="0"/>
        <v>0</v>
      </c>
      <c r="G17" s="142"/>
      <c r="H17" s="146"/>
    </row>
    <row r="18" spans="1:9" s="147" customFormat="1" ht="45">
      <c r="A18" s="139" t="s">
        <v>63</v>
      </c>
      <c r="B18" s="117">
        <v>1017</v>
      </c>
      <c r="C18" s="144">
        <v>38</v>
      </c>
      <c r="D18" s="144">
        <v>177</v>
      </c>
      <c r="E18" s="144">
        <v>27</v>
      </c>
      <c r="F18" s="141">
        <f t="shared" ref="F18" si="2">E18-D18</f>
        <v>-150</v>
      </c>
      <c r="G18" s="142">
        <f t="shared" ref="G18" si="3">E18/D18*100</f>
        <v>15.254237288135593</v>
      </c>
      <c r="H18" s="146"/>
    </row>
    <row r="19" spans="1:9" s="147" customFormat="1" ht="22.5">
      <c r="A19" s="139" t="s">
        <v>122</v>
      </c>
      <c r="B19" s="117">
        <v>1018</v>
      </c>
      <c r="C19" s="144">
        <v>16</v>
      </c>
      <c r="D19" s="144">
        <v>13</v>
      </c>
      <c r="E19" s="144">
        <f>E20+E21</f>
        <v>10</v>
      </c>
      <c r="F19" s="141">
        <f t="shared" ref="F19:F24" si="4">E19-D19</f>
        <v>-3</v>
      </c>
      <c r="G19" s="142">
        <f t="shared" ref="G19:G24" si="5">E19/D19*100</f>
        <v>76.923076923076934</v>
      </c>
      <c r="H19" s="146"/>
    </row>
    <row r="20" spans="1:9" s="147" customFormat="1" ht="22.5">
      <c r="A20" s="139" t="s">
        <v>532</v>
      </c>
      <c r="B20" s="117" t="s">
        <v>397</v>
      </c>
      <c r="C20" s="144">
        <v>2</v>
      </c>
      <c r="D20" s="144">
        <v>13</v>
      </c>
      <c r="E20" s="144">
        <v>10</v>
      </c>
      <c r="F20" s="141">
        <f t="shared" si="4"/>
        <v>-3</v>
      </c>
      <c r="G20" s="142">
        <f t="shared" si="5"/>
        <v>76.923076923076934</v>
      </c>
      <c r="H20" s="146"/>
    </row>
    <row r="21" spans="1:9" s="147" customFormat="1" ht="22.5">
      <c r="A21" s="139" t="s">
        <v>533</v>
      </c>
      <c r="B21" s="117" t="s">
        <v>398</v>
      </c>
      <c r="C21" s="144">
        <v>9</v>
      </c>
      <c r="D21" s="144"/>
      <c r="E21" s="144"/>
      <c r="F21" s="141">
        <f t="shared" si="4"/>
        <v>0</v>
      </c>
      <c r="G21" s="273" t="e">
        <f t="shared" si="5"/>
        <v>#DIV/0!</v>
      </c>
      <c r="H21" s="146"/>
    </row>
    <row r="22" spans="1:9" s="138" customFormat="1" ht="22.5">
      <c r="A22" s="148" t="s">
        <v>22</v>
      </c>
      <c r="B22" s="149">
        <v>1020</v>
      </c>
      <c r="C22" s="166">
        <f>C9-C11</f>
        <v>453</v>
      </c>
      <c r="D22" s="166">
        <f>D9-D11</f>
        <v>541</v>
      </c>
      <c r="E22" s="166">
        <f>E9-E11</f>
        <v>125</v>
      </c>
      <c r="F22" s="141">
        <f t="shared" si="4"/>
        <v>-416</v>
      </c>
      <c r="G22" s="142">
        <f t="shared" si="5"/>
        <v>23.105360443622921</v>
      </c>
      <c r="H22" s="150"/>
    </row>
    <row r="23" spans="1:9" s="135" customFormat="1" ht="45">
      <c r="A23" s="139" t="s">
        <v>217</v>
      </c>
      <c r="B23" s="140">
        <v>1030</v>
      </c>
      <c r="C23" s="141">
        <f>C26</f>
        <v>314</v>
      </c>
      <c r="D23" s="141">
        <v>397</v>
      </c>
      <c r="E23" s="141"/>
      <c r="F23" s="141">
        <f t="shared" si="4"/>
        <v>-397</v>
      </c>
      <c r="G23" s="142">
        <f t="shared" si="5"/>
        <v>0</v>
      </c>
      <c r="H23" s="143"/>
      <c r="I23" s="138" t="s">
        <v>433</v>
      </c>
    </row>
    <row r="24" spans="1:9" s="135" customFormat="1" ht="37.5">
      <c r="A24" s="6" t="s">
        <v>525</v>
      </c>
      <c r="B24" s="140" t="s">
        <v>524</v>
      </c>
      <c r="C24" s="141"/>
      <c r="D24" s="141">
        <v>397</v>
      </c>
      <c r="E24" s="141"/>
      <c r="F24" s="141">
        <f t="shared" si="4"/>
        <v>-397</v>
      </c>
      <c r="G24" s="142">
        <f t="shared" si="5"/>
        <v>0</v>
      </c>
      <c r="H24" s="143"/>
      <c r="I24" s="138"/>
    </row>
    <row r="25" spans="1:9" s="135" customFormat="1" ht="22.5">
      <c r="A25" s="139" t="s">
        <v>218</v>
      </c>
      <c r="B25" s="140">
        <v>1031</v>
      </c>
      <c r="C25" s="141"/>
      <c r="D25" s="141"/>
      <c r="E25" s="141"/>
      <c r="F25" s="141"/>
      <c r="G25" s="142"/>
      <c r="H25" s="143"/>
    </row>
    <row r="26" spans="1:9" s="135" customFormat="1" ht="22.5">
      <c r="A26" s="139" t="s">
        <v>399</v>
      </c>
      <c r="B26" s="140">
        <v>1032</v>
      </c>
      <c r="C26" s="141">
        <v>314</v>
      </c>
      <c r="D26" s="141"/>
      <c r="E26" s="141"/>
      <c r="F26" s="141">
        <f t="shared" ref="F26:F27" si="6">E26-D26</f>
        <v>0</v>
      </c>
      <c r="G26" s="273" t="e">
        <f t="shared" ref="G26:G27" si="7">E26/D26*100</f>
        <v>#DIV/0!</v>
      </c>
      <c r="H26" s="143"/>
    </row>
    <row r="27" spans="1:9" s="135" customFormat="1" ht="22.5">
      <c r="A27" s="139" t="s">
        <v>227</v>
      </c>
      <c r="B27" s="140">
        <v>1040</v>
      </c>
      <c r="C27" s="165">
        <f>SUM(C28:C48,C50)</f>
        <v>235</v>
      </c>
      <c r="D27" s="165">
        <f>SUM(D28:D48,D50)</f>
        <v>337</v>
      </c>
      <c r="E27" s="165">
        <f>SUM(E28:E48,E50)</f>
        <v>189</v>
      </c>
      <c r="F27" s="141">
        <f t="shared" si="6"/>
        <v>-148</v>
      </c>
      <c r="G27" s="142">
        <f t="shared" si="7"/>
        <v>56.083086053412465</v>
      </c>
      <c r="H27" s="143"/>
      <c r="I27" s="138" t="s">
        <v>437</v>
      </c>
    </row>
    <row r="28" spans="1:9" s="135" customFormat="1" ht="45">
      <c r="A28" s="139" t="s">
        <v>105</v>
      </c>
      <c r="B28" s="140">
        <v>1041</v>
      </c>
      <c r="C28" s="141"/>
      <c r="D28" s="141"/>
      <c r="E28" s="141"/>
      <c r="F28" s="141"/>
      <c r="G28" s="142"/>
      <c r="H28" s="143"/>
    </row>
    <row r="29" spans="1:9" s="135" customFormat="1" ht="22.5">
      <c r="A29" s="139" t="s">
        <v>208</v>
      </c>
      <c r="B29" s="140">
        <v>1042</v>
      </c>
      <c r="C29" s="141"/>
      <c r="D29" s="141"/>
      <c r="E29" s="141"/>
      <c r="F29" s="141"/>
      <c r="G29" s="142"/>
      <c r="H29" s="143"/>
    </row>
    <row r="30" spans="1:9" s="135" customFormat="1" ht="22.5">
      <c r="A30" s="139" t="s">
        <v>62</v>
      </c>
      <c r="B30" s="140">
        <v>1043</v>
      </c>
      <c r="C30" s="141"/>
      <c r="D30" s="141"/>
      <c r="E30" s="141"/>
      <c r="F30" s="141"/>
      <c r="G30" s="142"/>
      <c r="H30" s="143"/>
    </row>
    <row r="31" spans="1:9" s="135" customFormat="1" ht="22.5">
      <c r="A31" s="139" t="s">
        <v>20</v>
      </c>
      <c r="B31" s="140">
        <v>1044</v>
      </c>
      <c r="C31" s="141"/>
      <c r="D31" s="141">
        <v>1</v>
      </c>
      <c r="E31" s="141">
        <v>1</v>
      </c>
      <c r="F31" s="141"/>
      <c r="G31" s="142"/>
      <c r="H31" s="143"/>
    </row>
    <row r="32" spans="1:9" s="135" customFormat="1" ht="22.5">
      <c r="A32" s="139" t="s">
        <v>21</v>
      </c>
      <c r="B32" s="140">
        <v>1045</v>
      </c>
      <c r="C32" s="141"/>
      <c r="D32" s="141"/>
      <c r="E32" s="141"/>
      <c r="F32" s="141"/>
      <c r="G32" s="142"/>
      <c r="H32" s="143"/>
    </row>
    <row r="33" spans="1:8" s="147" customFormat="1" ht="22.5">
      <c r="A33" s="139" t="s">
        <v>37</v>
      </c>
      <c r="B33" s="140">
        <v>1046</v>
      </c>
      <c r="C33" s="141"/>
      <c r="D33" s="141"/>
      <c r="E33" s="141"/>
      <c r="F33" s="141"/>
      <c r="G33" s="142"/>
      <c r="H33" s="143"/>
    </row>
    <row r="34" spans="1:8" s="147" customFormat="1" ht="22.5">
      <c r="A34" s="139" t="s">
        <v>38</v>
      </c>
      <c r="B34" s="140">
        <v>1047</v>
      </c>
      <c r="C34" s="141"/>
      <c r="D34" s="141">
        <v>1</v>
      </c>
      <c r="E34" s="141">
        <v>1</v>
      </c>
      <c r="F34" s="141"/>
      <c r="G34" s="142"/>
      <c r="H34" s="143"/>
    </row>
    <row r="35" spans="1:8" s="147" customFormat="1" ht="22.5">
      <c r="A35" s="139" t="s">
        <v>39</v>
      </c>
      <c r="B35" s="140">
        <v>1048</v>
      </c>
      <c r="C35" s="141">
        <v>165</v>
      </c>
      <c r="D35" s="141">
        <v>251</v>
      </c>
      <c r="E35" s="141">
        <v>137</v>
      </c>
      <c r="F35" s="141">
        <f t="shared" ref="F35" si="8">E35-D35</f>
        <v>-114</v>
      </c>
      <c r="G35" s="142">
        <f t="shared" ref="G35" si="9">E35/D35*100</f>
        <v>54.581673306772906</v>
      </c>
      <c r="H35" s="143"/>
    </row>
    <row r="36" spans="1:8" s="147" customFormat="1" ht="22.5">
      <c r="A36" s="153" t="s">
        <v>407</v>
      </c>
      <c r="B36" s="118" t="s">
        <v>417</v>
      </c>
      <c r="C36" s="141">
        <v>8</v>
      </c>
      <c r="D36" s="141"/>
      <c r="E36" s="141">
        <v>5</v>
      </c>
      <c r="F36" s="141">
        <f t="shared" ref="F36:F38" si="10">E36-D36</f>
        <v>5</v>
      </c>
      <c r="G36" s="142"/>
      <c r="H36" s="143"/>
    </row>
    <row r="37" spans="1:8" s="147" customFormat="1" ht="22.5">
      <c r="A37" s="139" t="s">
        <v>40</v>
      </c>
      <c r="B37" s="140">
        <v>1049</v>
      </c>
      <c r="C37" s="141">
        <v>36</v>
      </c>
      <c r="D37" s="141">
        <v>55</v>
      </c>
      <c r="E37" s="141">
        <v>30</v>
      </c>
      <c r="F37" s="141">
        <f t="shared" si="10"/>
        <v>-25</v>
      </c>
      <c r="G37" s="142">
        <f t="shared" ref="G37:G38" si="11">E37/D37*100</f>
        <v>54.54545454545454</v>
      </c>
      <c r="H37" s="143"/>
    </row>
    <row r="38" spans="1:8" s="147" customFormat="1" ht="45">
      <c r="A38" s="139" t="s">
        <v>41</v>
      </c>
      <c r="B38" s="140">
        <v>1050</v>
      </c>
      <c r="C38" s="141">
        <v>6</v>
      </c>
      <c r="D38" s="141">
        <v>7</v>
      </c>
      <c r="E38" s="141">
        <v>5</v>
      </c>
      <c r="F38" s="141">
        <f t="shared" si="10"/>
        <v>-2</v>
      </c>
      <c r="G38" s="142">
        <f t="shared" si="11"/>
        <v>71.428571428571431</v>
      </c>
      <c r="H38" s="143"/>
    </row>
    <row r="39" spans="1:8" s="147" customFormat="1" ht="67.5">
      <c r="A39" s="139" t="s">
        <v>42</v>
      </c>
      <c r="B39" s="140">
        <v>1051</v>
      </c>
      <c r="C39" s="141"/>
      <c r="D39" s="141"/>
      <c r="E39" s="141">
        <v>2</v>
      </c>
      <c r="F39" s="141"/>
      <c r="G39" s="142"/>
      <c r="H39" s="143"/>
    </row>
    <row r="40" spans="1:8" s="147" customFormat="1" ht="45">
      <c r="A40" s="139" t="s">
        <v>43</v>
      </c>
      <c r="B40" s="140">
        <v>1052</v>
      </c>
      <c r="C40" s="141"/>
      <c r="D40" s="141"/>
      <c r="E40" s="141">
        <v>1</v>
      </c>
      <c r="F40" s="141"/>
      <c r="G40" s="142"/>
      <c r="H40" s="143"/>
    </row>
    <row r="41" spans="1:8" s="147" customFormat="1" ht="45">
      <c r="A41" s="139" t="s">
        <v>44</v>
      </c>
      <c r="B41" s="140">
        <v>1053</v>
      </c>
      <c r="C41" s="141"/>
      <c r="D41" s="141"/>
      <c r="E41" s="141"/>
      <c r="F41" s="141"/>
      <c r="G41" s="142"/>
      <c r="H41" s="143"/>
    </row>
    <row r="42" spans="1:8" s="147" customFormat="1" ht="22.5">
      <c r="A42" s="139" t="s">
        <v>45</v>
      </c>
      <c r="B42" s="140">
        <v>1054</v>
      </c>
      <c r="C42" s="141"/>
      <c r="D42" s="141"/>
      <c r="E42" s="141"/>
      <c r="F42" s="141"/>
      <c r="G42" s="142"/>
      <c r="H42" s="143"/>
    </row>
    <row r="43" spans="1:8" s="147" customFormat="1" ht="22.5">
      <c r="A43" s="139" t="s">
        <v>66</v>
      </c>
      <c r="B43" s="140">
        <v>1055</v>
      </c>
      <c r="C43" s="141"/>
      <c r="D43" s="141"/>
      <c r="E43" s="141"/>
      <c r="F43" s="141"/>
      <c r="G43" s="142"/>
      <c r="H43" s="143"/>
    </row>
    <row r="44" spans="1:8" s="147" customFormat="1" ht="22.5">
      <c r="A44" s="139" t="s">
        <v>46</v>
      </c>
      <c r="B44" s="140">
        <v>1056</v>
      </c>
      <c r="C44" s="141"/>
      <c r="D44" s="141"/>
      <c r="E44" s="141"/>
      <c r="F44" s="141"/>
      <c r="G44" s="142"/>
      <c r="H44" s="143"/>
    </row>
    <row r="45" spans="1:8" s="147" customFormat="1" ht="22.5">
      <c r="A45" s="139" t="s">
        <v>47</v>
      </c>
      <c r="B45" s="140">
        <v>1057</v>
      </c>
      <c r="C45" s="141"/>
      <c r="D45" s="141"/>
      <c r="E45" s="141"/>
      <c r="F45" s="141"/>
      <c r="G45" s="142"/>
      <c r="H45" s="143"/>
    </row>
    <row r="46" spans="1:8" s="147" customFormat="1" ht="45">
      <c r="A46" s="139" t="s">
        <v>48</v>
      </c>
      <c r="B46" s="140">
        <v>1058</v>
      </c>
      <c r="C46" s="141"/>
      <c r="D46" s="141"/>
      <c r="E46" s="141"/>
      <c r="F46" s="141"/>
      <c r="G46" s="142"/>
      <c r="H46" s="143"/>
    </row>
    <row r="47" spans="1:8" s="147" customFormat="1" ht="45">
      <c r="A47" s="139" t="s">
        <v>49</v>
      </c>
      <c r="B47" s="140">
        <v>1059</v>
      </c>
      <c r="C47" s="141"/>
      <c r="D47" s="141"/>
      <c r="E47" s="141"/>
      <c r="F47" s="141"/>
      <c r="G47" s="142"/>
      <c r="H47" s="143"/>
    </row>
    <row r="48" spans="1:8" s="147" customFormat="1" ht="67.5">
      <c r="A48" s="139" t="s">
        <v>76</v>
      </c>
      <c r="B48" s="140">
        <v>1060</v>
      </c>
      <c r="C48" s="141">
        <v>7</v>
      </c>
      <c r="D48" s="141">
        <v>3</v>
      </c>
      <c r="E48" s="141"/>
      <c r="F48" s="141">
        <f t="shared" ref="F48" si="12">E48-D48</f>
        <v>-3</v>
      </c>
      <c r="G48" s="142">
        <f t="shared" ref="G48" si="13">E48/D48*100</f>
        <v>0</v>
      </c>
      <c r="H48" s="143"/>
    </row>
    <row r="49" spans="1:9" s="147" customFormat="1" ht="22.5">
      <c r="A49" s="139" t="s">
        <v>50</v>
      </c>
      <c r="B49" s="140">
        <v>1061</v>
      </c>
      <c r="C49" s="141"/>
      <c r="D49" s="141"/>
      <c r="E49" s="141"/>
      <c r="F49" s="141"/>
      <c r="G49" s="142"/>
      <c r="H49" s="143"/>
    </row>
    <row r="50" spans="1:9" s="147" customFormat="1" ht="22.5">
      <c r="A50" s="139" t="s">
        <v>109</v>
      </c>
      <c r="B50" s="140">
        <v>1062</v>
      </c>
      <c r="C50" s="141">
        <f t="shared" ref="C50:D50" si="14">C51+C52</f>
        <v>13</v>
      </c>
      <c r="D50" s="141">
        <f t="shared" si="14"/>
        <v>19</v>
      </c>
      <c r="E50" s="141">
        <f>E51+E52+E53</f>
        <v>7</v>
      </c>
      <c r="F50" s="141">
        <f t="shared" ref="F50:F60" si="15">E50-D50</f>
        <v>-12</v>
      </c>
      <c r="G50" s="142">
        <f t="shared" ref="G50:G60" si="16">E50/D50*100</f>
        <v>36.84210526315789</v>
      </c>
      <c r="H50" s="143"/>
    </row>
    <row r="51" spans="1:9" s="147" customFormat="1" ht="22.5">
      <c r="A51" s="153" t="s">
        <v>534</v>
      </c>
      <c r="B51" s="174" t="s">
        <v>406</v>
      </c>
      <c r="C51" s="141">
        <v>6</v>
      </c>
      <c r="D51" s="141">
        <v>19</v>
      </c>
      <c r="E51" s="141">
        <v>2</v>
      </c>
      <c r="F51" s="141"/>
      <c r="G51" s="142"/>
      <c r="H51" s="143"/>
    </row>
    <row r="52" spans="1:9" s="147" customFormat="1" ht="22.5">
      <c r="A52" s="153" t="s">
        <v>409</v>
      </c>
      <c r="B52" s="174" t="s">
        <v>408</v>
      </c>
      <c r="C52" s="141">
        <v>7</v>
      </c>
      <c r="D52" s="141"/>
      <c r="E52" s="141">
        <v>4</v>
      </c>
      <c r="F52" s="141"/>
      <c r="G52" s="142"/>
      <c r="H52" s="143"/>
    </row>
    <row r="53" spans="1:9" s="147" customFormat="1" ht="22.5">
      <c r="A53" s="153" t="s">
        <v>549</v>
      </c>
      <c r="B53" s="174" t="s">
        <v>544</v>
      </c>
      <c r="C53" s="141"/>
      <c r="D53" s="141"/>
      <c r="E53" s="141">
        <v>1</v>
      </c>
      <c r="F53" s="141"/>
      <c r="G53" s="142"/>
      <c r="H53" s="143"/>
    </row>
    <row r="54" spans="1:9" s="135" customFormat="1" ht="22.5">
      <c r="A54" s="139" t="s">
        <v>228</v>
      </c>
      <c r="B54" s="140">
        <v>1070</v>
      </c>
      <c r="C54" s="165">
        <f>SUM(C55:C61)</f>
        <v>519</v>
      </c>
      <c r="D54" s="165">
        <f>SUM(D55:D61)</f>
        <v>612</v>
      </c>
      <c r="E54" s="165">
        <f>SUM(E55:E61)</f>
        <v>252</v>
      </c>
      <c r="F54" s="141">
        <f t="shared" si="15"/>
        <v>-360</v>
      </c>
      <c r="G54" s="142">
        <f t="shared" si="16"/>
        <v>41.17647058823529</v>
      </c>
      <c r="H54" s="143"/>
      <c r="I54" s="138" t="s">
        <v>437</v>
      </c>
    </row>
    <row r="55" spans="1:9" s="147" customFormat="1" ht="22.5">
      <c r="A55" s="139" t="s">
        <v>187</v>
      </c>
      <c r="B55" s="140">
        <v>1071</v>
      </c>
      <c r="C55" s="141"/>
      <c r="D55" s="141"/>
      <c r="E55" s="141"/>
      <c r="F55" s="141"/>
      <c r="G55" s="142"/>
      <c r="H55" s="143"/>
    </row>
    <row r="56" spans="1:9" s="147" customFormat="1" ht="22.5">
      <c r="A56" s="139" t="s">
        <v>188</v>
      </c>
      <c r="B56" s="140">
        <v>1072</v>
      </c>
      <c r="C56" s="141"/>
      <c r="D56" s="141">
        <v>7</v>
      </c>
      <c r="E56" s="141"/>
      <c r="F56" s="141">
        <f t="shared" si="15"/>
        <v>-7</v>
      </c>
      <c r="G56" s="142">
        <f t="shared" si="16"/>
        <v>0</v>
      </c>
      <c r="H56" s="143"/>
    </row>
    <row r="57" spans="1:9" s="147" customFormat="1" ht="22.5">
      <c r="A57" s="139" t="s">
        <v>39</v>
      </c>
      <c r="B57" s="140">
        <v>1073</v>
      </c>
      <c r="C57" s="141">
        <v>221</v>
      </c>
      <c r="D57" s="141">
        <v>346</v>
      </c>
      <c r="E57" s="141">
        <v>125</v>
      </c>
      <c r="F57" s="141">
        <f t="shared" si="15"/>
        <v>-221</v>
      </c>
      <c r="G57" s="142">
        <f t="shared" si="16"/>
        <v>36.127167630057805</v>
      </c>
      <c r="H57" s="143"/>
    </row>
    <row r="58" spans="1:9" s="147" customFormat="1" ht="22.5">
      <c r="A58" s="153" t="s">
        <v>407</v>
      </c>
      <c r="B58" s="174" t="s">
        <v>410</v>
      </c>
      <c r="C58" s="141">
        <v>21</v>
      </c>
      <c r="D58" s="141"/>
      <c r="E58" s="141">
        <v>13</v>
      </c>
      <c r="F58" s="141"/>
      <c r="G58" s="142"/>
      <c r="H58" s="143"/>
    </row>
    <row r="59" spans="1:9" s="147" customFormat="1" ht="45">
      <c r="A59" s="139" t="s">
        <v>63</v>
      </c>
      <c r="B59" s="140">
        <v>1074</v>
      </c>
      <c r="C59" s="141">
        <v>134</v>
      </c>
      <c r="D59" s="141">
        <v>119</v>
      </c>
      <c r="E59" s="141">
        <v>68</v>
      </c>
      <c r="F59" s="141">
        <f t="shared" si="15"/>
        <v>-51</v>
      </c>
      <c r="G59" s="142">
        <f t="shared" si="16"/>
        <v>57.142857142857139</v>
      </c>
      <c r="H59" s="143"/>
    </row>
    <row r="60" spans="1:9" s="147" customFormat="1" ht="22.5">
      <c r="A60" s="139" t="s">
        <v>529</v>
      </c>
      <c r="B60" s="140">
        <v>1075</v>
      </c>
      <c r="C60" s="141">
        <v>44</v>
      </c>
      <c r="D60" s="141"/>
      <c r="E60" s="141"/>
      <c r="F60" s="141">
        <f t="shared" si="15"/>
        <v>0</v>
      </c>
      <c r="G60" s="273" t="e">
        <f t="shared" si="16"/>
        <v>#DIV/0!</v>
      </c>
      <c r="H60" s="143"/>
    </row>
    <row r="61" spans="1:9" s="147" customFormat="1" ht="22.5">
      <c r="A61" s="139" t="s">
        <v>123</v>
      </c>
      <c r="B61" s="140">
        <v>1076</v>
      </c>
      <c r="C61" s="141">
        <v>99</v>
      </c>
      <c r="D61" s="141">
        <f>D62+D63+D64</f>
        <v>140</v>
      </c>
      <c r="E61" s="141">
        <f>E62+E63+E64+4</f>
        <v>46</v>
      </c>
      <c r="F61" s="141">
        <f t="shared" ref="F61:F77" si="17">E61-D61</f>
        <v>-94</v>
      </c>
      <c r="G61" s="142">
        <f t="shared" ref="G61:G77" si="18">E61/D61*100</f>
        <v>32.857142857142854</v>
      </c>
      <c r="H61" s="143"/>
    </row>
    <row r="62" spans="1:9" s="147" customFormat="1" ht="22.5">
      <c r="A62" s="139" t="s">
        <v>40</v>
      </c>
      <c r="B62" s="140" t="s">
        <v>401</v>
      </c>
      <c r="C62" s="141"/>
      <c r="D62" s="141">
        <v>70</v>
      </c>
      <c r="E62" s="141">
        <v>25</v>
      </c>
      <c r="F62" s="141">
        <f t="shared" si="17"/>
        <v>-45</v>
      </c>
      <c r="G62" s="142">
        <f t="shared" si="18"/>
        <v>35.714285714285715</v>
      </c>
      <c r="H62" s="143"/>
    </row>
    <row r="63" spans="1:9" s="147" customFormat="1" ht="22.5">
      <c r="A63" s="139" t="s">
        <v>530</v>
      </c>
      <c r="B63" s="140" t="s">
        <v>402</v>
      </c>
      <c r="C63" s="141">
        <v>4</v>
      </c>
      <c r="D63" s="141">
        <v>3</v>
      </c>
      <c r="E63" s="141">
        <v>8</v>
      </c>
      <c r="F63" s="141">
        <f t="shared" si="17"/>
        <v>5</v>
      </c>
      <c r="G63" s="142">
        <f t="shared" si="18"/>
        <v>266.66666666666663</v>
      </c>
      <c r="H63" s="143"/>
    </row>
    <row r="64" spans="1:9" s="147" customFormat="1" ht="22.5">
      <c r="A64" s="139" t="s">
        <v>531</v>
      </c>
      <c r="B64" s="140" t="s">
        <v>403</v>
      </c>
      <c r="C64" s="141">
        <v>22</v>
      </c>
      <c r="D64" s="141">
        <v>67</v>
      </c>
      <c r="E64" s="141">
        <v>9</v>
      </c>
      <c r="F64" s="141">
        <f t="shared" si="17"/>
        <v>-58</v>
      </c>
      <c r="G64" s="142">
        <f t="shared" si="18"/>
        <v>13.432835820895523</v>
      </c>
      <c r="H64" s="143"/>
    </row>
    <row r="65" spans="1:8" s="147" customFormat="1" ht="22.5">
      <c r="A65" s="151" t="s">
        <v>79</v>
      </c>
      <c r="B65" s="140">
        <v>1080</v>
      </c>
      <c r="C65" s="165">
        <f>SUM(C66:C70)</f>
        <v>147</v>
      </c>
      <c r="D65" s="165">
        <f>SUM(D66:D70)</f>
        <v>118</v>
      </c>
      <c r="E65" s="165">
        <f>SUM(E66:E70)</f>
        <v>191</v>
      </c>
      <c r="F65" s="141">
        <f t="shared" si="17"/>
        <v>73</v>
      </c>
      <c r="G65" s="142">
        <f t="shared" si="18"/>
        <v>161.86440677966101</v>
      </c>
      <c r="H65" s="143"/>
    </row>
    <row r="66" spans="1:8" s="147" customFormat="1" ht="22.5">
      <c r="A66" s="139" t="s">
        <v>72</v>
      </c>
      <c r="B66" s="140">
        <v>1081</v>
      </c>
      <c r="C66" s="141"/>
      <c r="D66" s="141"/>
      <c r="E66" s="141"/>
      <c r="F66" s="141"/>
      <c r="G66" s="142"/>
      <c r="H66" s="143"/>
    </row>
    <row r="67" spans="1:8" s="147" customFormat="1" ht="22.5">
      <c r="A67" s="139" t="s">
        <v>51</v>
      </c>
      <c r="B67" s="140">
        <v>1082</v>
      </c>
      <c r="C67" s="141"/>
      <c r="D67" s="141"/>
      <c r="E67" s="141"/>
      <c r="F67" s="141"/>
      <c r="G67" s="142"/>
      <c r="H67" s="143"/>
    </row>
    <row r="68" spans="1:8" s="147" customFormat="1" ht="22.5">
      <c r="A68" s="139" t="s">
        <v>61</v>
      </c>
      <c r="B68" s="140">
        <v>1083</v>
      </c>
      <c r="C68" s="141"/>
      <c r="D68" s="141"/>
      <c r="E68" s="141"/>
      <c r="F68" s="141"/>
      <c r="G68" s="142"/>
      <c r="H68" s="143"/>
    </row>
    <row r="69" spans="1:8" s="147" customFormat="1" ht="22.5">
      <c r="A69" s="139" t="s">
        <v>218</v>
      </c>
      <c r="B69" s="140">
        <v>1084</v>
      </c>
      <c r="C69" s="141"/>
      <c r="D69" s="141"/>
      <c r="E69" s="141"/>
      <c r="F69" s="141"/>
      <c r="G69" s="142"/>
      <c r="H69" s="143"/>
    </row>
    <row r="70" spans="1:8" s="147" customFormat="1" ht="22.5">
      <c r="A70" s="139" t="s">
        <v>262</v>
      </c>
      <c r="B70" s="140">
        <v>1085</v>
      </c>
      <c r="C70" s="141">
        <v>147</v>
      </c>
      <c r="D70" s="141">
        <f>D71+D75+D76+D74</f>
        <v>118</v>
      </c>
      <c r="E70" s="141">
        <f>E71+E72+E73+E75+E76+E74</f>
        <v>191</v>
      </c>
      <c r="F70" s="141">
        <f t="shared" si="17"/>
        <v>73</v>
      </c>
      <c r="G70" s="142">
        <f t="shared" si="18"/>
        <v>161.86440677966101</v>
      </c>
      <c r="H70" s="143"/>
    </row>
    <row r="71" spans="1:8" s="147" customFormat="1" ht="22.5">
      <c r="A71" s="153" t="s">
        <v>411</v>
      </c>
      <c r="B71" s="175" t="s">
        <v>412</v>
      </c>
      <c r="C71" s="141">
        <v>92</v>
      </c>
      <c r="D71" s="141">
        <v>118</v>
      </c>
      <c r="E71" s="141">
        <v>77</v>
      </c>
      <c r="F71" s="141">
        <f t="shared" si="17"/>
        <v>-41</v>
      </c>
      <c r="G71" s="142">
        <f t="shared" si="18"/>
        <v>65.254237288135599</v>
      </c>
      <c r="H71" s="143"/>
    </row>
    <row r="72" spans="1:8" s="147" customFormat="1" ht="22.5">
      <c r="A72" s="139" t="s">
        <v>64</v>
      </c>
      <c r="B72" s="175" t="s">
        <v>414</v>
      </c>
      <c r="C72" s="141"/>
      <c r="D72" s="141"/>
      <c r="E72" s="141">
        <v>21</v>
      </c>
      <c r="F72" s="141"/>
      <c r="G72" s="142"/>
      <c r="H72" s="143"/>
    </row>
    <row r="73" spans="1:8" s="147" customFormat="1" ht="22.5">
      <c r="A73" s="139" t="s">
        <v>526</v>
      </c>
      <c r="B73" s="175" t="s">
        <v>528</v>
      </c>
      <c r="C73" s="141"/>
      <c r="D73" s="141"/>
      <c r="E73" s="141">
        <v>2</v>
      </c>
      <c r="F73" s="141"/>
      <c r="G73" s="142"/>
      <c r="H73" s="143"/>
    </row>
    <row r="74" spans="1:8" s="147" customFormat="1" ht="22.5">
      <c r="A74" s="153" t="s">
        <v>413</v>
      </c>
      <c r="B74" s="175" t="s">
        <v>414</v>
      </c>
      <c r="C74" s="141">
        <v>52</v>
      </c>
      <c r="D74" s="141"/>
      <c r="E74" s="141"/>
      <c r="F74" s="141"/>
      <c r="G74" s="142"/>
      <c r="H74" s="143"/>
    </row>
    <row r="75" spans="1:8" s="147" customFormat="1" ht="22.5">
      <c r="A75" s="153" t="s">
        <v>527</v>
      </c>
      <c r="B75" s="175" t="s">
        <v>528</v>
      </c>
      <c r="C75" s="141"/>
      <c r="D75" s="141"/>
      <c r="E75" s="141">
        <v>69</v>
      </c>
      <c r="F75" s="141"/>
      <c r="G75" s="142"/>
      <c r="H75" s="143"/>
    </row>
    <row r="76" spans="1:8" s="147" customFormat="1" ht="22.5">
      <c r="A76" s="139" t="s">
        <v>400</v>
      </c>
      <c r="B76" s="175" t="s">
        <v>535</v>
      </c>
      <c r="C76" s="141"/>
      <c r="D76" s="141"/>
      <c r="E76" s="141">
        <v>22</v>
      </c>
      <c r="F76" s="141"/>
      <c r="G76" s="142"/>
      <c r="H76" s="143"/>
    </row>
    <row r="77" spans="1:8" s="138" customFormat="1" ht="43.5">
      <c r="A77" s="148" t="s">
        <v>4</v>
      </c>
      <c r="B77" s="149">
        <v>1100</v>
      </c>
      <c r="C77" s="166">
        <f>C22+C23-C27-C54-C65</f>
        <v>-134</v>
      </c>
      <c r="D77" s="166">
        <f>D22+D23-D27-D54-D65</f>
        <v>-129</v>
      </c>
      <c r="E77" s="166">
        <f>E22+E23-E27-E54-E65</f>
        <v>-507</v>
      </c>
      <c r="F77" s="141">
        <f t="shared" si="17"/>
        <v>-378</v>
      </c>
      <c r="G77" s="142">
        <f t="shared" si="18"/>
        <v>393.02325581395348</v>
      </c>
      <c r="H77" s="150"/>
    </row>
    <row r="78" spans="1:8" s="135" customFormat="1" ht="22.5">
      <c r="A78" s="139" t="s">
        <v>107</v>
      </c>
      <c r="B78" s="140">
        <v>1110</v>
      </c>
      <c r="C78" s="141"/>
      <c r="D78" s="141"/>
      <c r="E78" s="141"/>
      <c r="F78" s="141"/>
      <c r="G78" s="142"/>
      <c r="H78" s="143"/>
    </row>
    <row r="79" spans="1:8" s="135" customFormat="1" ht="22.5">
      <c r="A79" s="139" t="s">
        <v>108</v>
      </c>
      <c r="B79" s="140">
        <v>1120</v>
      </c>
      <c r="C79" s="141"/>
      <c r="D79" s="141"/>
      <c r="E79" s="141"/>
      <c r="F79" s="141"/>
      <c r="G79" s="142"/>
      <c r="H79" s="143"/>
    </row>
    <row r="80" spans="1:8" s="135" customFormat="1" ht="22.5">
      <c r="A80" s="139" t="s">
        <v>111</v>
      </c>
      <c r="B80" s="140">
        <v>1130</v>
      </c>
      <c r="C80" s="141"/>
      <c r="D80" s="141"/>
      <c r="E80" s="141"/>
      <c r="F80" s="141"/>
      <c r="G80" s="142"/>
      <c r="H80" s="143"/>
    </row>
    <row r="81" spans="1:9" s="135" customFormat="1" ht="22.5">
      <c r="A81" s="139" t="s">
        <v>110</v>
      </c>
      <c r="B81" s="140">
        <v>1140</v>
      </c>
      <c r="C81" s="141"/>
      <c r="D81" s="141"/>
      <c r="E81" s="141"/>
      <c r="F81" s="141"/>
      <c r="G81" s="142"/>
      <c r="H81" s="143"/>
    </row>
    <row r="82" spans="1:9" s="135" customFormat="1" ht="22.5">
      <c r="A82" s="139" t="s">
        <v>219</v>
      </c>
      <c r="B82" s="140">
        <v>1150</v>
      </c>
      <c r="C82" s="141">
        <f t="shared" ref="C82:D82" si="19">C83</f>
        <v>198</v>
      </c>
      <c r="D82" s="141">
        <f t="shared" si="19"/>
        <v>269</v>
      </c>
      <c r="E82" s="141">
        <f>E83</f>
        <v>156</v>
      </c>
      <c r="F82" s="141">
        <f t="shared" ref="F82" si="20">E82-D82</f>
        <v>-113</v>
      </c>
      <c r="G82" s="142">
        <f t="shared" ref="G82" si="21">E82/D82*100</f>
        <v>57.992565055762078</v>
      </c>
      <c r="H82" s="143"/>
      <c r="I82" s="138" t="s">
        <v>434</v>
      </c>
    </row>
    <row r="83" spans="1:9" s="135" customFormat="1" ht="22.5">
      <c r="A83" s="153" t="s">
        <v>415</v>
      </c>
      <c r="B83" s="175" t="s">
        <v>416</v>
      </c>
      <c r="C83" s="141">
        <v>198</v>
      </c>
      <c r="D83" s="141">
        <v>269</v>
      </c>
      <c r="E83" s="141">
        <v>156</v>
      </c>
      <c r="F83" s="141">
        <f t="shared" ref="F83" si="22">E83-D83</f>
        <v>-113</v>
      </c>
      <c r="G83" s="142"/>
      <c r="H83" s="143"/>
    </row>
    <row r="84" spans="1:9" s="135" customFormat="1" ht="22.5">
      <c r="A84" s="139" t="s">
        <v>218</v>
      </c>
      <c r="B84" s="140">
        <v>1151</v>
      </c>
      <c r="C84" s="141"/>
      <c r="D84" s="141"/>
      <c r="E84" s="141"/>
      <c r="F84" s="141"/>
      <c r="G84" s="142"/>
      <c r="H84" s="143"/>
    </row>
    <row r="85" spans="1:9" s="135" customFormat="1" ht="22.5">
      <c r="A85" s="139" t="s">
        <v>220</v>
      </c>
      <c r="B85" s="140">
        <v>1160</v>
      </c>
      <c r="C85" s="141"/>
      <c r="D85" s="141"/>
      <c r="E85" s="141"/>
      <c r="F85" s="141"/>
      <c r="G85" s="142"/>
      <c r="H85" s="143"/>
    </row>
    <row r="86" spans="1:9" s="135" customFormat="1" ht="22.5">
      <c r="A86" s="139" t="s">
        <v>218</v>
      </c>
      <c r="B86" s="140">
        <v>1161</v>
      </c>
      <c r="C86" s="141"/>
      <c r="D86" s="141"/>
      <c r="E86" s="141"/>
      <c r="F86" s="141"/>
      <c r="G86" s="142"/>
      <c r="H86" s="143"/>
    </row>
    <row r="87" spans="1:9" s="138" customFormat="1" ht="22.5">
      <c r="A87" s="148" t="s">
        <v>95</v>
      </c>
      <c r="B87" s="149">
        <v>1170</v>
      </c>
      <c r="C87" s="166">
        <f>C77+C78+C79-C80-C81+C82-C85</f>
        <v>64</v>
      </c>
      <c r="D87" s="166">
        <f>D77+D78+D79-D80-D81+D82-D85</f>
        <v>140</v>
      </c>
      <c r="E87" s="166">
        <f>E77+E78+E79-E80-E81+E82-E85</f>
        <v>-351</v>
      </c>
      <c r="F87" s="141">
        <f t="shared" ref="F87" si="23">E87-D87</f>
        <v>-491</v>
      </c>
      <c r="G87" s="142">
        <f t="shared" ref="G87" si="24">E87/D87*100</f>
        <v>-250.71428571428572</v>
      </c>
      <c r="H87" s="150"/>
    </row>
    <row r="88" spans="1:9" s="135" customFormat="1" ht="22.5">
      <c r="A88" s="139" t="s">
        <v>139</v>
      </c>
      <c r="B88" s="140">
        <v>1180</v>
      </c>
      <c r="C88" s="141">
        <v>11</v>
      </c>
      <c r="D88" s="141"/>
      <c r="E88" s="141"/>
      <c r="F88" s="141"/>
      <c r="G88" s="142"/>
      <c r="H88" s="143"/>
    </row>
    <row r="89" spans="1:9" s="135" customFormat="1" ht="45">
      <c r="A89" s="139" t="s">
        <v>140</v>
      </c>
      <c r="B89" s="140">
        <v>1190</v>
      </c>
      <c r="C89" s="141"/>
      <c r="D89" s="141"/>
      <c r="E89" s="141"/>
      <c r="F89" s="141"/>
      <c r="G89" s="142"/>
      <c r="H89" s="143"/>
    </row>
    <row r="90" spans="1:9" s="138" customFormat="1" ht="22.5">
      <c r="A90" s="148" t="s">
        <v>96</v>
      </c>
      <c r="B90" s="149">
        <v>1200</v>
      </c>
      <c r="C90" s="166">
        <f>C87-C88</f>
        <v>53</v>
      </c>
      <c r="D90" s="166">
        <f>D87-D88</f>
        <v>140</v>
      </c>
      <c r="E90" s="166">
        <f>E87-E88</f>
        <v>-351</v>
      </c>
      <c r="F90" s="141">
        <f t="shared" ref="F90" si="25">E90-D90</f>
        <v>-491</v>
      </c>
      <c r="G90" s="142">
        <f t="shared" ref="G90" si="26">E90/D90*100</f>
        <v>-250.71428571428572</v>
      </c>
      <c r="H90" s="150"/>
    </row>
    <row r="91" spans="1:9" s="135" customFormat="1" ht="22.5">
      <c r="A91" s="139" t="s">
        <v>23</v>
      </c>
      <c r="B91" s="118">
        <v>1201</v>
      </c>
      <c r="C91" s="144">
        <v>53</v>
      </c>
      <c r="D91" s="144">
        <v>140</v>
      </c>
      <c r="E91" s="144">
        <f>E90</f>
        <v>-351</v>
      </c>
      <c r="F91" s="141"/>
      <c r="G91" s="142"/>
      <c r="H91" s="146"/>
      <c r="I91" s="138" t="s">
        <v>448</v>
      </c>
    </row>
    <row r="92" spans="1:9" s="135" customFormat="1" ht="22.5">
      <c r="A92" s="139" t="s">
        <v>24</v>
      </c>
      <c r="B92" s="118">
        <v>1202</v>
      </c>
      <c r="C92" s="144"/>
      <c r="D92" s="144"/>
      <c r="E92" s="144"/>
      <c r="F92" s="144"/>
      <c r="G92" s="145"/>
      <c r="H92" s="146"/>
    </row>
    <row r="93" spans="1:9" s="135" customFormat="1" ht="22.5">
      <c r="A93" s="139" t="s">
        <v>263</v>
      </c>
      <c r="B93" s="140">
        <v>1210</v>
      </c>
      <c r="C93" s="141"/>
      <c r="D93" s="141"/>
      <c r="E93" s="141"/>
      <c r="F93" s="141"/>
      <c r="G93" s="142"/>
      <c r="H93" s="143"/>
    </row>
    <row r="94" spans="1:9" s="138" customFormat="1" ht="27.75" customHeight="1">
      <c r="A94" s="332" t="s">
        <v>276</v>
      </c>
      <c r="B94" s="333"/>
      <c r="C94" s="333"/>
      <c r="D94" s="333"/>
      <c r="E94" s="333"/>
      <c r="F94" s="333"/>
      <c r="G94" s="333"/>
      <c r="H94" s="334"/>
    </row>
    <row r="95" spans="1:9" s="135" customFormat="1" ht="45">
      <c r="A95" s="152" t="s">
        <v>277</v>
      </c>
      <c r="B95" s="118">
        <v>1300</v>
      </c>
      <c r="C95" s="164">
        <f>C23-C65</f>
        <v>167</v>
      </c>
      <c r="D95" s="164">
        <f>D23-D65</f>
        <v>279</v>
      </c>
      <c r="E95" s="164">
        <f>E23-E65</f>
        <v>-191</v>
      </c>
      <c r="F95" s="141">
        <f t="shared" ref="F95" si="27">E95-D95</f>
        <v>-470</v>
      </c>
      <c r="G95" s="142">
        <f t="shared" ref="G95" si="28">E95/D95*100</f>
        <v>-68.458781362007173</v>
      </c>
      <c r="H95" s="146"/>
    </row>
    <row r="96" spans="1:9" s="135" customFormat="1" ht="70.5" customHeight="1">
      <c r="A96" s="153" t="s">
        <v>278</v>
      </c>
      <c r="B96" s="118">
        <v>1310</v>
      </c>
      <c r="C96" s="164">
        <f>C78+C79-C80-C81</f>
        <v>0</v>
      </c>
      <c r="D96" s="164">
        <f>D78+D79-D80-D81</f>
        <v>0</v>
      </c>
      <c r="E96" s="164">
        <f>E78+E79-E80-E81</f>
        <v>0</v>
      </c>
      <c r="F96" s="144"/>
      <c r="G96" s="145"/>
      <c r="H96" s="146"/>
    </row>
    <row r="97" spans="1:8" s="135" customFormat="1" ht="45">
      <c r="A97" s="152" t="s">
        <v>279</v>
      </c>
      <c r="B97" s="118">
        <v>1320</v>
      </c>
      <c r="C97" s="164">
        <f>C82-C85</f>
        <v>198</v>
      </c>
      <c r="D97" s="164">
        <f>D82-D85</f>
        <v>269</v>
      </c>
      <c r="E97" s="164">
        <f>E82-E85</f>
        <v>156</v>
      </c>
      <c r="F97" s="141">
        <f t="shared" ref="F97:F99" si="29">E97-D97</f>
        <v>-113</v>
      </c>
      <c r="G97" s="142">
        <f t="shared" ref="G97:G99" si="30">E97/D97*100</f>
        <v>57.992565055762078</v>
      </c>
      <c r="H97" s="146"/>
    </row>
    <row r="98" spans="1:8" s="135" customFormat="1" ht="46.5" customHeight="1">
      <c r="A98" s="42" t="s">
        <v>387</v>
      </c>
      <c r="B98" s="140">
        <v>1330</v>
      </c>
      <c r="C98" s="165">
        <v>2256</v>
      </c>
      <c r="D98" s="165">
        <f>D9+D23+D78+D79+D82</f>
        <v>2886</v>
      </c>
      <c r="E98" s="165">
        <f>E9+E23+E78+E79+E82</f>
        <v>767</v>
      </c>
      <c r="F98" s="141">
        <f t="shared" si="29"/>
        <v>-2119</v>
      </c>
      <c r="G98" s="142">
        <f t="shared" si="30"/>
        <v>26.576576576576578</v>
      </c>
      <c r="H98" s="143"/>
    </row>
    <row r="99" spans="1:8" s="135" customFormat="1" ht="65.25" customHeight="1">
      <c r="A99" s="42" t="s">
        <v>388</v>
      </c>
      <c r="B99" s="140">
        <v>1340</v>
      </c>
      <c r="C99" s="165">
        <v>2203</v>
      </c>
      <c r="D99" s="165">
        <f>D11+D27+D54+D65+D80+D85+D88</f>
        <v>2746</v>
      </c>
      <c r="E99" s="165">
        <f>E11+E27+E54+E65+E80+E85+E88</f>
        <v>1118</v>
      </c>
      <c r="F99" s="141">
        <f t="shared" si="29"/>
        <v>-1628</v>
      </c>
      <c r="G99" s="142">
        <f t="shared" si="30"/>
        <v>40.713765477057542</v>
      </c>
      <c r="H99" s="143"/>
    </row>
    <row r="100" spans="1:8" s="135" customFormat="1" ht="22.5">
      <c r="A100" s="335" t="s">
        <v>168</v>
      </c>
      <c r="B100" s="335"/>
      <c r="C100" s="335"/>
      <c r="D100" s="335"/>
      <c r="E100" s="335"/>
      <c r="F100" s="335"/>
      <c r="G100" s="335"/>
      <c r="H100" s="335"/>
    </row>
    <row r="101" spans="1:8" s="135" customFormat="1" ht="45">
      <c r="A101" s="139" t="s">
        <v>280</v>
      </c>
      <c r="B101" s="140">
        <v>1400</v>
      </c>
      <c r="C101" s="165">
        <f>C77</f>
        <v>-134</v>
      </c>
      <c r="D101" s="165">
        <f>D77</f>
        <v>-129</v>
      </c>
      <c r="E101" s="165">
        <f>E77</f>
        <v>-507</v>
      </c>
      <c r="F101" s="141">
        <f t="shared" ref="F101:F102" si="31">E101-D101</f>
        <v>-378</v>
      </c>
      <c r="G101" s="142">
        <f t="shared" ref="G101:G102" si="32">E101/D101*100</f>
        <v>393.02325581395348</v>
      </c>
      <c r="H101" s="143"/>
    </row>
    <row r="102" spans="1:8" s="135" customFormat="1" ht="22.5">
      <c r="A102" s="139" t="s">
        <v>281</v>
      </c>
      <c r="B102" s="140">
        <v>1401</v>
      </c>
      <c r="C102" s="165">
        <f>C113</f>
        <v>266</v>
      </c>
      <c r="D102" s="165">
        <f>D113</f>
        <v>303</v>
      </c>
      <c r="E102" s="165">
        <f>E113</f>
        <v>169</v>
      </c>
      <c r="F102" s="141">
        <f t="shared" si="31"/>
        <v>-134</v>
      </c>
      <c r="G102" s="142">
        <f t="shared" si="32"/>
        <v>55.775577557755774</v>
      </c>
      <c r="H102" s="143"/>
    </row>
    <row r="103" spans="1:8" s="135" customFormat="1" ht="45">
      <c r="A103" s="139" t="s">
        <v>282</v>
      </c>
      <c r="B103" s="140">
        <v>1402</v>
      </c>
      <c r="C103" s="165"/>
      <c r="D103" s="165"/>
      <c r="E103" s="165"/>
      <c r="F103" s="141"/>
      <c r="G103" s="142"/>
      <c r="H103" s="143"/>
    </row>
    <row r="104" spans="1:8" s="135" customFormat="1" ht="45">
      <c r="A104" s="139" t="s">
        <v>283</v>
      </c>
      <c r="B104" s="140">
        <v>1403</v>
      </c>
      <c r="C104" s="165"/>
      <c r="D104" s="165"/>
      <c r="E104" s="165"/>
      <c r="F104" s="141"/>
      <c r="G104" s="142"/>
      <c r="H104" s="143"/>
    </row>
    <row r="105" spans="1:8" s="135" customFormat="1" ht="45">
      <c r="A105" s="139" t="s">
        <v>329</v>
      </c>
      <c r="B105" s="140">
        <v>1404</v>
      </c>
      <c r="C105" s="165"/>
      <c r="D105" s="165"/>
      <c r="E105" s="165"/>
      <c r="F105" s="141"/>
      <c r="G105" s="142"/>
      <c r="H105" s="143"/>
    </row>
    <row r="106" spans="1:8" s="138" customFormat="1" ht="22.5">
      <c r="A106" s="148" t="s">
        <v>143</v>
      </c>
      <c r="B106" s="149">
        <v>1410</v>
      </c>
      <c r="C106" s="166">
        <v>133</v>
      </c>
      <c r="D106" s="166">
        <f>D101+D102-D103+D104-D105</f>
        <v>174</v>
      </c>
      <c r="E106" s="166">
        <f>E101+E102-E103+E104-E105</f>
        <v>-338</v>
      </c>
      <c r="F106" s="141">
        <f t="shared" ref="F106" si="33">E106-D106</f>
        <v>-512</v>
      </c>
      <c r="G106" s="142">
        <f t="shared" ref="G106" si="34">E106/D106*100</f>
        <v>-194.25287356321837</v>
      </c>
      <c r="H106" s="150"/>
    </row>
    <row r="107" spans="1:8" s="135" customFormat="1" ht="22.5">
      <c r="A107" s="325" t="s">
        <v>235</v>
      </c>
      <c r="B107" s="326"/>
      <c r="C107" s="326"/>
      <c r="D107" s="326"/>
      <c r="E107" s="326"/>
      <c r="F107" s="326"/>
      <c r="G107" s="326"/>
      <c r="H107" s="327"/>
    </row>
    <row r="108" spans="1:8" s="135" customFormat="1" ht="22.5">
      <c r="A108" s="139" t="s">
        <v>284</v>
      </c>
      <c r="B108" s="140">
        <v>1500</v>
      </c>
      <c r="C108" s="141">
        <v>857</v>
      </c>
      <c r="D108" s="141">
        <v>1212</v>
      </c>
      <c r="E108" s="179">
        <f>E109+E110</f>
        <v>423</v>
      </c>
      <c r="F108" s="141">
        <f t="shared" ref="F108:F115" si="35">E108-D108</f>
        <v>-789</v>
      </c>
      <c r="G108" s="142">
        <f t="shared" ref="G108:G115" si="36">E108/D108*100</f>
        <v>34.900990099009896</v>
      </c>
      <c r="H108" s="143"/>
    </row>
    <row r="109" spans="1:8" s="135" customFormat="1" ht="22.5">
      <c r="A109" s="139" t="s">
        <v>285</v>
      </c>
      <c r="B109" s="154">
        <v>1501</v>
      </c>
      <c r="C109" s="144">
        <v>772</v>
      </c>
      <c r="D109" s="144">
        <v>828</v>
      </c>
      <c r="E109" s="144">
        <f>E12</f>
        <v>255</v>
      </c>
      <c r="F109" s="141">
        <f t="shared" si="35"/>
        <v>-573</v>
      </c>
      <c r="G109" s="142">
        <f t="shared" si="36"/>
        <v>30.79710144927536</v>
      </c>
      <c r="H109" s="146"/>
    </row>
    <row r="110" spans="1:8" s="135" customFormat="1" ht="22.5">
      <c r="A110" s="139" t="s">
        <v>27</v>
      </c>
      <c r="B110" s="154">
        <v>1502</v>
      </c>
      <c r="C110" s="180">
        <v>85</v>
      </c>
      <c r="D110" s="180">
        <v>384</v>
      </c>
      <c r="E110" s="144">
        <f>E13+E14+E71</f>
        <v>168</v>
      </c>
      <c r="F110" s="141">
        <f t="shared" si="35"/>
        <v>-216</v>
      </c>
      <c r="G110" s="142">
        <f t="shared" si="36"/>
        <v>43.75</v>
      </c>
      <c r="H110" s="146"/>
    </row>
    <row r="111" spans="1:8" s="135" customFormat="1" ht="22.5">
      <c r="A111" s="139" t="s">
        <v>5</v>
      </c>
      <c r="B111" s="155">
        <v>1510</v>
      </c>
      <c r="C111" s="141">
        <v>608</v>
      </c>
      <c r="D111" s="141">
        <v>923</v>
      </c>
      <c r="E111" s="179">
        <f>E15+E35+E36+E57+E58</f>
        <v>366</v>
      </c>
      <c r="F111" s="141">
        <f t="shared" si="35"/>
        <v>-557</v>
      </c>
      <c r="G111" s="142">
        <f t="shared" si="36"/>
        <v>39.653304442036834</v>
      </c>
      <c r="H111" s="143"/>
    </row>
    <row r="112" spans="1:8" s="135" customFormat="1" ht="22.5">
      <c r="A112" s="139" t="s">
        <v>6</v>
      </c>
      <c r="B112" s="155">
        <v>1520</v>
      </c>
      <c r="C112" s="141">
        <v>123</v>
      </c>
      <c r="D112" s="141">
        <v>197</v>
      </c>
      <c r="E112" s="179">
        <f>E16+E37+E62+E76</f>
        <v>94</v>
      </c>
      <c r="F112" s="141">
        <f t="shared" si="35"/>
        <v>-103</v>
      </c>
      <c r="G112" s="142">
        <f t="shared" si="36"/>
        <v>47.715736040609137</v>
      </c>
      <c r="H112" s="143"/>
    </row>
    <row r="113" spans="1:9" s="135" customFormat="1" ht="22.5">
      <c r="A113" s="139" t="s">
        <v>7</v>
      </c>
      <c r="B113" s="155">
        <v>1530</v>
      </c>
      <c r="C113" s="141">
        <v>266</v>
      </c>
      <c r="D113" s="141">
        <v>303</v>
      </c>
      <c r="E113" s="141">
        <f>E18+E38+E59+E75</f>
        <v>169</v>
      </c>
      <c r="F113" s="141">
        <f t="shared" si="35"/>
        <v>-134</v>
      </c>
      <c r="G113" s="142">
        <f t="shared" si="36"/>
        <v>55.775577557755774</v>
      </c>
      <c r="H113" s="143"/>
      <c r="I113" s="135" t="s">
        <v>438</v>
      </c>
    </row>
    <row r="114" spans="1:9" s="135" customFormat="1" ht="22.5">
      <c r="A114" s="139" t="s">
        <v>28</v>
      </c>
      <c r="B114" s="155">
        <v>1540</v>
      </c>
      <c r="C114" s="141">
        <v>338</v>
      </c>
      <c r="D114" s="141">
        <v>111</v>
      </c>
      <c r="E114" s="141">
        <v>66</v>
      </c>
      <c r="F114" s="141">
        <f t="shared" si="35"/>
        <v>-45</v>
      </c>
      <c r="G114" s="142">
        <f t="shared" si="36"/>
        <v>59.45945945945946</v>
      </c>
      <c r="H114" s="143"/>
      <c r="I114" s="207" t="s">
        <v>439</v>
      </c>
    </row>
    <row r="115" spans="1:9" s="138" customFormat="1" ht="22.5">
      <c r="A115" s="148" t="s">
        <v>57</v>
      </c>
      <c r="B115" s="156">
        <v>1550</v>
      </c>
      <c r="C115" s="166">
        <f>C108+C111+C112+C113+C114</f>
        <v>2192</v>
      </c>
      <c r="D115" s="166">
        <f>D108+D111+D112+D113+D114</f>
        <v>2746</v>
      </c>
      <c r="E115" s="166">
        <f>E108+E111+E112+E113+E114</f>
        <v>1118</v>
      </c>
      <c r="F115" s="141">
        <f t="shared" si="35"/>
        <v>-1628</v>
      </c>
      <c r="G115" s="142">
        <f t="shared" si="36"/>
        <v>40.713765477057542</v>
      </c>
      <c r="H115" s="150"/>
      <c r="I115" s="138" t="s">
        <v>435</v>
      </c>
    </row>
    <row r="116" spans="1:9" s="138" customFormat="1" ht="21.75">
      <c r="A116" s="157"/>
      <c r="B116" s="158"/>
      <c r="C116" s="158"/>
      <c r="D116" s="158"/>
      <c r="E116" s="158"/>
      <c r="F116" s="158"/>
      <c r="G116" s="158"/>
      <c r="H116" s="158"/>
    </row>
    <row r="117" spans="1:9" ht="25.5">
      <c r="A117" s="162" t="s">
        <v>360</v>
      </c>
      <c r="B117" s="161"/>
      <c r="C117" s="29"/>
      <c r="D117" s="29"/>
      <c r="E117" s="29"/>
      <c r="F117" s="29"/>
      <c r="G117" s="324" t="s">
        <v>419</v>
      </c>
      <c r="H117" s="324"/>
    </row>
    <row r="118" spans="1:9" s="45" customFormat="1">
      <c r="A118" s="36" t="s">
        <v>389</v>
      </c>
      <c r="B118" s="324" t="s">
        <v>78</v>
      </c>
      <c r="C118" s="324"/>
      <c r="D118" s="324"/>
      <c r="E118" s="324"/>
      <c r="G118" s="45" t="s">
        <v>101</v>
      </c>
    </row>
    <row r="119" spans="1:9" ht="35.25" customHeight="1">
      <c r="A119" s="32"/>
    </row>
    <row r="120" spans="1:9" s="50" customFormat="1" ht="102.75" customHeight="1">
      <c r="A120" s="311"/>
      <c r="B120" s="311"/>
      <c r="C120" s="311"/>
      <c r="D120" s="311"/>
      <c r="E120" s="311"/>
      <c r="F120" s="311"/>
      <c r="G120" s="311"/>
      <c r="H120" s="311"/>
    </row>
    <row r="121" spans="1:9">
      <c r="A121" s="32"/>
    </row>
    <row r="122" spans="1:9">
      <c r="A122" s="32"/>
    </row>
    <row r="123" spans="1:9">
      <c r="A123" s="32"/>
    </row>
    <row r="124" spans="1:9">
      <c r="A124" s="32"/>
    </row>
    <row r="125" spans="1:9">
      <c r="A125" s="32"/>
    </row>
    <row r="126" spans="1:9">
      <c r="A126" s="32"/>
    </row>
    <row r="127" spans="1:9">
      <c r="A127" s="32"/>
    </row>
    <row r="128" spans="1:9">
      <c r="A128" s="32"/>
    </row>
    <row r="129" spans="1:1">
      <c r="A129" s="32"/>
    </row>
    <row r="130" spans="1:1">
      <c r="A130" s="32"/>
    </row>
    <row r="131" spans="1:1">
      <c r="A131" s="32"/>
    </row>
    <row r="132" spans="1:1">
      <c r="A132" s="32"/>
    </row>
    <row r="133" spans="1:1">
      <c r="A133" s="32"/>
    </row>
    <row r="134" spans="1:1">
      <c r="A134" s="32"/>
    </row>
    <row r="135" spans="1:1">
      <c r="A135" s="32"/>
    </row>
    <row r="136" spans="1:1">
      <c r="A136" s="32"/>
    </row>
    <row r="137" spans="1:1">
      <c r="A137" s="32"/>
    </row>
    <row r="138" spans="1:1">
      <c r="A138" s="32"/>
    </row>
    <row r="139" spans="1:1">
      <c r="A139" s="32"/>
    </row>
    <row r="140" spans="1:1">
      <c r="A140" s="32"/>
    </row>
    <row r="141" spans="1:1">
      <c r="A141" s="32"/>
    </row>
    <row r="142" spans="1:1">
      <c r="A142" s="32"/>
    </row>
    <row r="143" spans="1:1">
      <c r="A143" s="32"/>
    </row>
    <row r="144" spans="1:1">
      <c r="A144" s="32"/>
    </row>
    <row r="145" spans="1:1">
      <c r="A145" s="32"/>
    </row>
    <row r="146" spans="1:1">
      <c r="A146" s="32"/>
    </row>
    <row r="147" spans="1:1">
      <c r="A147" s="32"/>
    </row>
    <row r="148" spans="1:1">
      <c r="A148" s="32"/>
    </row>
    <row r="149" spans="1:1">
      <c r="A149" s="32"/>
    </row>
    <row r="150" spans="1:1">
      <c r="A150" s="32"/>
    </row>
    <row r="151" spans="1:1">
      <c r="A151" s="32"/>
    </row>
    <row r="152" spans="1:1">
      <c r="A152" s="32"/>
    </row>
    <row r="153" spans="1:1">
      <c r="A153" s="32"/>
    </row>
    <row r="154" spans="1:1">
      <c r="A154" s="32"/>
    </row>
    <row r="155" spans="1:1">
      <c r="A155" s="32"/>
    </row>
    <row r="156" spans="1:1">
      <c r="A156" s="32"/>
    </row>
    <row r="157" spans="1:1">
      <c r="A157" s="32"/>
    </row>
    <row r="158" spans="1:1">
      <c r="A158" s="32"/>
    </row>
    <row r="159" spans="1:1">
      <c r="A159" s="32"/>
    </row>
    <row r="160" spans="1:1">
      <c r="A160" s="32"/>
    </row>
    <row r="161" spans="1:1">
      <c r="A161" s="32"/>
    </row>
    <row r="162" spans="1:1">
      <c r="A162" s="32"/>
    </row>
    <row r="163" spans="1:1">
      <c r="A163" s="32"/>
    </row>
    <row r="164" spans="1:1">
      <c r="A164" s="32"/>
    </row>
    <row r="165" spans="1:1">
      <c r="A165" s="32"/>
    </row>
    <row r="166" spans="1:1">
      <c r="A166" s="32"/>
    </row>
    <row r="167" spans="1:1">
      <c r="A167" s="32"/>
    </row>
    <row r="168" spans="1:1">
      <c r="A168" s="32"/>
    </row>
    <row r="169" spans="1:1">
      <c r="A169" s="32"/>
    </row>
    <row r="170" spans="1:1">
      <c r="A170" s="32"/>
    </row>
    <row r="171" spans="1:1">
      <c r="A171" s="32"/>
    </row>
    <row r="172" spans="1:1">
      <c r="A172" s="32"/>
    </row>
    <row r="173" spans="1:1">
      <c r="A173" s="32"/>
    </row>
    <row r="174" spans="1:1">
      <c r="A174" s="32"/>
    </row>
    <row r="175" spans="1:1">
      <c r="A175" s="32"/>
    </row>
    <row r="176" spans="1:1">
      <c r="A176" s="32"/>
    </row>
    <row r="177" spans="1:1">
      <c r="A177" s="46"/>
    </row>
    <row r="178" spans="1:1">
      <c r="A178" s="46"/>
    </row>
    <row r="179" spans="1:1">
      <c r="A179" s="46"/>
    </row>
    <row r="180" spans="1:1">
      <c r="A180" s="46"/>
    </row>
    <row r="181" spans="1:1">
      <c r="A181" s="46"/>
    </row>
    <row r="182" spans="1:1">
      <c r="A182" s="46"/>
    </row>
    <row r="183" spans="1:1">
      <c r="A183" s="46"/>
    </row>
    <row r="184" spans="1:1">
      <c r="A184" s="46"/>
    </row>
    <row r="185" spans="1:1">
      <c r="A185" s="46"/>
    </row>
    <row r="186" spans="1:1">
      <c r="A186" s="46"/>
    </row>
    <row r="187" spans="1:1">
      <c r="A187" s="46"/>
    </row>
    <row r="188" spans="1:1">
      <c r="A188" s="46"/>
    </row>
    <row r="189" spans="1:1">
      <c r="A189" s="46"/>
    </row>
    <row r="190" spans="1:1">
      <c r="A190" s="46"/>
    </row>
    <row r="191" spans="1:1">
      <c r="A191" s="46"/>
    </row>
    <row r="192" spans="1:1">
      <c r="A192" s="46"/>
    </row>
    <row r="193" spans="1:1">
      <c r="A193" s="46"/>
    </row>
    <row r="194" spans="1:1">
      <c r="A194" s="46"/>
    </row>
    <row r="195" spans="1:1">
      <c r="A195" s="46"/>
    </row>
    <row r="196" spans="1:1">
      <c r="A196" s="46"/>
    </row>
    <row r="197" spans="1:1">
      <c r="A197" s="46"/>
    </row>
    <row r="198" spans="1:1">
      <c r="A198" s="46"/>
    </row>
    <row r="199" spans="1:1">
      <c r="A199" s="46"/>
    </row>
    <row r="200" spans="1:1">
      <c r="A200" s="46"/>
    </row>
    <row r="201" spans="1:1">
      <c r="A201" s="46"/>
    </row>
    <row r="202" spans="1:1">
      <c r="A202" s="46"/>
    </row>
    <row r="203" spans="1:1">
      <c r="A203" s="46"/>
    </row>
    <row r="204" spans="1:1">
      <c r="A204" s="46"/>
    </row>
    <row r="205" spans="1:1">
      <c r="A205" s="46"/>
    </row>
    <row r="206" spans="1:1">
      <c r="A206" s="46"/>
    </row>
    <row r="207" spans="1:1">
      <c r="A207" s="46"/>
    </row>
    <row r="208" spans="1:1">
      <c r="A208" s="46"/>
    </row>
    <row r="209" spans="1:1">
      <c r="A209" s="46"/>
    </row>
    <row r="210" spans="1:1">
      <c r="A210" s="46"/>
    </row>
    <row r="211" spans="1:1">
      <c r="A211" s="46"/>
    </row>
    <row r="212" spans="1:1">
      <c r="A212" s="46"/>
    </row>
    <row r="213" spans="1:1">
      <c r="A213" s="46"/>
    </row>
    <row r="214" spans="1:1">
      <c r="A214" s="46"/>
    </row>
    <row r="215" spans="1:1">
      <c r="A215" s="46"/>
    </row>
    <row r="216" spans="1:1">
      <c r="A216" s="46"/>
    </row>
    <row r="217" spans="1:1">
      <c r="A217" s="46"/>
    </row>
    <row r="218" spans="1:1">
      <c r="A218" s="46"/>
    </row>
    <row r="219" spans="1:1">
      <c r="A219" s="46"/>
    </row>
    <row r="220" spans="1:1">
      <c r="A220" s="46"/>
    </row>
    <row r="221" spans="1:1">
      <c r="A221" s="46"/>
    </row>
    <row r="222" spans="1:1">
      <c r="A222" s="46"/>
    </row>
    <row r="223" spans="1:1">
      <c r="A223" s="46"/>
    </row>
    <row r="224" spans="1:1">
      <c r="A224" s="46"/>
    </row>
    <row r="225" spans="1:1">
      <c r="A225" s="46"/>
    </row>
    <row r="226" spans="1:1">
      <c r="A226" s="46"/>
    </row>
    <row r="227" spans="1:1">
      <c r="A227" s="46"/>
    </row>
    <row r="228" spans="1:1">
      <c r="A228" s="46"/>
    </row>
    <row r="229" spans="1:1">
      <c r="A229" s="46"/>
    </row>
    <row r="230" spans="1:1">
      <c r="A230" s="46"/>
    </row>
    <row r="231" spans="1:1">
      <c r="A231" s="46"/>
    </row>
    <row r="232" spans="1:1">
      <c r="A232" s="46"/>
    </row>
    <row r="233" spans="1:1">
      <c r="A233" s="46"/>
    </row>
    <row r="234" spans="1:1">
      <c r="A234" s="46"/>
    </row>
    <row r="235" spans="1:1">
      <c r="A235" s="46"/>
    </row>
    <row r="236" spans="1:1">
      <c r="A236" s="46"/>
    </row>
    <row r="237" spans="1:1">
      <c r="A237" s="46"/>
    </row>
    <row r="238" spans="1:1">
      <c r="A238" s="46"/>
    </row>
    <row r="239" spans="1:1">
      <c r="A239" s="46"/>
    </row>
    <row r="240" spans="1:1">
      <c r="A240" s="46"/>
    </row>
    <row r="241" spans="1:1">
      <c r="A241" s="46"/>
    </row>
    <row r="242" spans="1:1">
      <c r="A242" s="46"/>
    </row>
    <row r="243" spans="1:1">
      <c r="A243" s="46"/>
    </row>
    <row r="244" spans="1:1">
      <c r="A244" s="46"/>
    </row>
    <row r="245" spans="1:1">
      <c r="A245" s="46"/>
    </row>
    <row r="246" spans="1:1">
      <c r="A246" s="46"/>
    </row>
    <row r="247" spans="1:1">
      <c r="A247" s="46"/>
    </row>
    <row r="248" spans="1:1">
      <c r="A248" s="46"/>
    </row>
    <row r="249" spans="1:1">
      <c r="A249" s="46"/>
    </row>
    <row r="250" spans="1:1">
      <c r="A250" s="46"/>
    </row>
    <row r="251" spans="1:1">
      <c r="A251" s="46"/>
    </row>
    <row r="252" spans="1:1">
      <c r="A252" s="46"/>
    </row>
    <row r="253" spans="1:1">
      <c r="A253" s="46"/>
    </row>
    <row r="254" spans="1:1">
      <c r="A254" s="46"/>
    </row>
    <row r="255" spans="1:1">
      <c r="A255" s="46"/>
    </row>
    <row r="256" spans="1:1">
      <c r="A256" s="46"/>
    </row>
    <row r="257" spans="1:1">
      <c r="A257" s="46"/>
    </row>
    <row r="258" spans="1:1">
      <c r="A258" s="46"/>
    </row>
    <row r="259" spans="1:1">
      <c r="A259" s="46"/>
    </row>
    <row r="260" spans="1:1">
      <c r="A260" s="46"/>
    </row>
    <row r="261" spans="1:1">
      <c r="A261" s="46"/>
    </row>
    <row r="262" spans="1:1">
      <c r="A262" s="46"/>
    </row>
    <row r="263" spans="1:1">
      <c r="A263" s="46"/>
    </row>
    <row r="264" spans="1:1">
      <c r="A264" s="46"/>
    </row>
    <row r="265" spans="1:1">
      <c r="A265" s="46"/>
    </row>
    <row r="266" spans="1:1">
      <c r="A266" s="46"/>
    </row>
    <row r="267" spans="1:1">
      <c r="A267" s="46"/>
    </row>
    <row r="268" spans="1:1">
      <c r="A268" s="46"/>
    </row>
    <row r="269" spans="1:1">
      <c r="A269" s="46"/>
    </row>
    <row r="270" spans="1:1">
      <c r="A270" s="46"/>
    </row>
    <row r="271" spans="1:1">
      <c r="A271" s="46"/>
    </row>
    <row r="272" spans="1:1">
      <c r="A272" s="46"/>
    </row>
    <row r="273" spans="1:1">
      <c r="A273" s="46"/>
    </row>
    <row r="274" spans="1:1">
      <c r="A274" s="46"/>
    </row>
    <row r="275" spans="1:1">
      <c r="A275" s="46"/>
    </row>
    <row r="276" spans="1:1">
      <c r="A276" s="46"/>
    </row>
    <row r="277" spans="1:1">
      <c r="A277" s="46"/>
    </row>
    <row r="278" spans="1:1">
      <c r="A278" s="46"/>
    </row>
    <row r="279" spans="1:1">
      <c r="A279" s="46"/>
    </row>
    <row r="280" spans="1:1">
      <c r="A280" s="46"/>
    </row>
    <row r="281" spans="1:1">
      <c r="A281" s="46"/>
    </row>
    <row r="282" spans="1:1">
      <c r="A282" s="46"/>
    </row>
    <row r="283" spans="1:1">
      <c r="A283" s="46"/>
    </row>
    <row r="284" spans="1:1">
      <c r="A284" s="46"/>
    </row>
    <row r="285" spans="1:1">
      <c r="A285" s="46"/>
    </row>
    <row r="286" spans="1:1">
      <c r="A286" s="46"/>
    </row>
    <row r="287" spans="1:1">
      <c r="A287" s="46"/>
    </row>
    <row r="288" spans="1:1">
      <c r="A288" s="46"/>
    </row>
    <row r="289" spans="1:1">
      <c r="A289" s="46"/>
    </row>
    <row r="290" spans="1:1">
      <c r="A290" s="46"/>
    </row>
    <row r="291" spans="1:1">
      <c r="A291" s="46"/>
    </row>
    <row r="292" spans="1:1">
      <c r="A292" s="46"/>
    </row>
    <row r="293" spans="1:1">
      <c r="A293" s="46"/>
    </row>
    <row r="294" spans="1:1">
      <c r="A294" s="46"/>
    </row>
    <row r="295" spans="1:1">
      <c r="A295" s="46"/>
    </row>
    <row r="296" spans="1:1">
      <c r="A296" s="46"/>
    </row>
    <row r="297" spans="1:1">
      <c r="A297" s="46"/>
    </row>
    <row r="298" spans="1:1">
      <c r="A298" s="46"/>
    </row>
    <row r="299" spans="1:1">
      <c r="A299" s="46"/>
    </row>
    <row r="300" spans="1:1">
      <c r="A300" s="46"/>
    </row>
    <row r="301" spans="1:1">
      <c r="A301" s="46"/>
    </row>
    <row r="302" spans="1:1">
      <c r="A302" s="46"/>
    </row>
    <row r="303" spans="1:1">
      <c r="A303" s="46"/>
    </row>
    <row r="304" spans="1:1">
      <c r="A304" s="46"/>
    </row>
    <row r="305" spans="1:1">
      <c r="A305" s="46"/>
    </row>
    <row r="306" spans="1:1">
      <c r="A306" s="46"/>
    </row>
    <row r="307" spans="1:1">
      <c r="A307" s="46"/>
    </row>
    <row r="308" spans="1:1">
      <c r="A308" s="46"/>
    </row>
    <row r="309" spans="1:1">
      <c r="A309" s="46"/>
    </row>
    <row r="310" spans="1:1">
      <c r="A310" s="46"/>
    </row>
    <row r="311" spans="1:1">
      <c r="A311" s="46"/>
    </row>
    <row r="312" spans="1:1">
      <c r="A312" s="46"/>
    </row>
    <row r="313" spans="1:1">
      <c r="A313" s="46"/>
    </row>
    <row r="314" spans="1:1">
      <c r="A314" s="46"/>
    </row>
    <row r="315" spans="1:1">
      <c r="A315" s="46"/>
    </row>
    <row r="316" spans="1:1">
      <c r="A316" s="46"/>
    </row>
    <row r="317" spans="1:1">
      <c r="A317" s="46"/>
    </row>
    <row r="318" spans="1:1">
      <c r="A318" s="46"/>
    </row>
    <row r="319" spans="1:1">
      <c r="A319" s="46"/>
    </row>
    <row r="320" spans="1:1">
      <c r="A320" s="46"/>
    </row>
    <row r="321" spans="1:1">
      <c r="A321" s="46"/>
    </row>
    <row r="322" spans="1:1">
      <c r="A322" s="46"/>
    </row>
    <row r="323" spans="1:1">
      <c r="A323" s="46"/>
    </row>
    <row r="324" spans="1:1">
      <c r="A324" s="46"/>
    </row>
    <row r="325" spans="1:1">
      <c r="A325" s="46"/>
    </row>
    <row r="326" spans="1:1">
      <c r="A326" s="46"/>
    </row>
    <row r="327" spans="1:1">
      <c r="A327" s="46"/>
    </row>
    <row r="328" spans="1:1">
      <c r="A328" s="46"/>
    </row>
    <row r="329" spans="1:1">
      <c r="A329" s="46"/>
    </row>
    <row r="330" spans="1:1">
      <c r="A330" s="46"/>
    </row>
    <row r="331" spans="1:1">
      <c r="A331" s="46"/>
    </row>
    <row r="332" spans="1:1">
      <c r="A332" s="46"/>
    </row>
    <row r="333" spans="1:1">
      <c r="A333" s="46"/>
    </row>
    <row r="334" spans="1:1">
      <c r="A334" s="46"/>
    </row>
    <row r="335" spans="1:1">
      <c r="A335" s="46"/>
    </row>
    <row r="336" spans="1:1">
      <c r="A336" s="46"/>
    </row>
    <row r="337" spans="1:1">
      <c r="A337" s="46"/>
    </row>
    <row r="338" spans="1:1">
      <c r="A338" s="46"/>
    </row>
    <row r="339" spans="1:1">
      <c r="A339" s="46"/>
    </row>
    <row r="340" spans="1:1">
      <c r="A340" s="46"/>
    </row>
    <row r="341" spans="1:1">
      <c r="A341" s="46"/>
    </row>
    <row r="342" spans="1:1">
      <c r="A342" s="46"/>
    </row>
    <row r="343" spans="1:1">
      <c r="A343" s="46"/>
    </row>
  </sheetData>
  <mergeCells count="12">
    <mergeCell ref="A3:H3"/>
    <mergeCell ref="G117:H117"/>
    <mergeCell ref="A120:H120"/>
    <mergeCell ref="A107:H107"/>
    <mergeCell ref="D5:H5"/>
    <mergeCell ref="B5:B6"/>
    <mergeCell ref="A5:A6"/>
    <mergeCell ref="C5:C6"/>
    <mergeCell ref="A8:H8"/>
    <mergeCell ref="B118:E118"/>
    <mergeCell ref="A94:H94"/>
    <mergeCell ref="A100:H100"/>
  </mergeCells>
  <phoneticPr fontId="0" type="noConversion"/>
  <pageMargins left="0.78740157480314965" right="0.39370078740157483" top="0.59055118110236227" bottom="0.59055118110236227" header="0.19685039370078741" footer="0.11811023622047245"/>
  <pageSetup paperSize="9" scale="21" orientation="portrait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I189"/>
  <sheetViews>
    <sheetView view="pageBreakPreview" topLeftCell="A32" zoomScale="75" zoomScaleNormal="75" zoomScaleSheetLayoutView="75" workbookViewId="0">
      <selection activeCell="E39" sqref="E39"/>
    </sheetView>
  </sheetViews>
  <sheetFormatPr defaultRowHeight="20.25" outlineLevelRow="1"/>
  <cols>
    <col min="1" max="1" width="64.140625" style="55" customWidth="1"/>
    <col min="2" max="2" width="15.28515625" style="56" customWidth="1"/>
    <col min="3" max="3" width="18.7109375" style="56" customWidth="1"/>
    <col min="4" max="4" width="14.5703125" style="56" customWidth="1"/>
    <col min="5" max="5" width="14" style="56" customWidth="1"/>
    <col min="6" max="6" width="18.7109375" style="56" customWidth="1"/>
    <col min="7" max="7" width="15.5703125" style="56" customWidth="1"/>
    <col min="8" max="8" width="10" style="55" customWidth="1"/>
    <col min="9" max="9" width="9.5703125" style="55" customWidth="1"/>
    <col min="10" max="16384" width="9.140625" style="55"/>
  </cols>
  <sheetData>
    <row r="1" spans="1:8" hidden="1" outlineLevel="1">
      <c r="G1" s="47" t="s">
        <v>240</v>
      </c>
    </row>
    <row r="2" spans="1:8" hidden="1" outlineLevel="1">
      <c r="G2" s="47" t="s">
        <v>225</v>
      </c>
    </row>
    <row r="3" spans="1:8" collapsed="1">
      <c r="A3" s="340" t="s">
        <v>377</v>
      </c>
      <c r="B3" s="340"/>
      <c r="C3" s="340"/>
      <c r="D3" s="340"/>
      <c r="E3" s="340"/>
      <c r="F3" s="340"/>
      <c r="G3" s="340"/>
    </row>
    <row r="4" spans="1:8" ht="38.25" customHeight="1">
      <c r="A4" s="341" t="s">
        <v>286</v>
      </c>
      <c r="B4" s="342" t="s">
        <v>17</v>
      </c>
      <c r="C4" s="343" t="s">
        <v>357</v>
      </c>
      <c r="D4" s="341" t="s">
        <v>355</v>
      </c>
      <c r="E4" s="341"/>
      <c r="F4" s="341"/>
      <c r="G4" s="341"/>
    </row>
    <row r="5" spans="1:8" ht="38.25" customHeight="1">
      <c r="A5" s="341"/>
      <c r="B5" s="342"/>
      <c r="C5" s="344"/>
      <c r="D5" s="38" t="s">
        <v>264</v>
      </c>
      <c r="E5" s="38" t="s">
        <v>247</v>
      </c>
      <c r="F5" s="39" t="s">
        <v>274</v>
      </c>
      <c r="G5" s="39" t="s">
        <v>275</v>
      </c>
    </row>
    <row r="6" spans="1:8">
      <c r="A6" s="51">
        <v>1</v>
      </c>
      <c r="B6" s="53">
        <v>2</v>
      </c>
      <c r="C6" s="275">
        <v>3</v>
      </c>
      <c r="D6" s="263">
        <v>4</v>
      </c>
      <c r="E6" s="53">
        <v>5</v>
      </c>
      <c r="F6" s="51">
        <v>6</v>
      </c>
      <c r="G6" s="53">
        <v>7</v>
      </c>
    </row>
    <row r="7" spans="1:8">
      <c r="A7" s="337" t="s">
        <v>152</v>
      </c>
      <c r="B7" s="338"/>
      <c r="C7" s="338"/>
      <c r="D7" s="338"/>
      <c r="E7" s="338"/>
      <c r="F7" s="338"/>
      <c r="G7" s="339"/>
    </row>
    <row r="8" spans="1:8" ht="45.75" customHeight="1">
      <c r="A8" s="268" t="s">
        <v>59</v>
      </c>
      <c r="B8" s="269">
        <v>2000</v>
      </c>
      <c r="C8" s="267">
        <v>5</v>
      </c>
      <c r="D8" s="267">
        <v>-137</v>
      </c>
      <c r="E8" s="291">
        <v>-163</v>
      </c>
      <c r="F8" s="40">
        <f>E8-D8</f>
        <v>-26</v>
      </c>
      <c r="G8" s="41">
        <f>E8/D8*100</f>
        <v>118.97810218978103</v>
      </c>
    </row>
    <row r="9" spans="1:8" ht="40.5">
      <c r="A9" s="270" t="s">
        <v>207</v>
      </c>
      <c r="B9" s="269">
        <v>2010</v>
      </c>
      <c r="C9" s="267">
        <v>64</v>
      </c>
      <c r="D9" s="267">
        <f>D10+D11</f>
        <v>92</v>
      </c>
      <c r="E9" s="267">
        <f>E10+E11</f>
        <v>0</v>
      </c>
      <c r="F9" s="181">
        <f t="shared" ref="F9:F11" si="0">E9-D9</f>
        <v>-92</v>
      </c>
      <c r="G9" s="182">
        <f t="shared" ref="G9:G11" si="1">E9/D9*100</f>
        <v>0</v>
      </c>
      <c r="H9" s="138" t="s">
        <v>440</v>
      </c>
    </row>
    <row r="10" spans="1:8" ht="40.5">
      <c r="A10" s="264" t="s">
        <v>362</v>
      </c>
      <c r="B10" s="269">
        <v>2011</v>
      </c>
      <c r="C10" s="267">
        <v>12</v>
      </c>
      <c r="D10" s="267">
        <v>21</v>
      </c>
      <c r="E10" s="267"/>
      <c r="F10" s="181">
        <f t="shared" si="0"/>
        <v>-21</v>
      </c>
      <c r="G10" s="182">
        <f t="shared" si="1"/>
        <v>0</v>
      </c>
      <c r="H10" s="138" t="s">
        <v>441</v>
      </c>
    </row>
    <row r="11" spans="1:8" ht="93.75">
      <c r="A11" s="271" t="s">
        <v>363</v>
      </c>
      <c r="B11" s="269">
        <v>2012</v>
      </c>
      <c r="C11" s="267">
        <v>53</v>
      </c>
      <c r="D11" s="267">
        <v>71</v>
      </c>
      <c r="E11" s="267"/>
      <c r="F11" s="181">
        <f t="shared" si="0"/>
        <v>-71</v>
      </c>
      <c r="G11" s="182">
        <f t="shared" si="1"/>
        <v>0</v>
      </c>
      <c r="H11" s="138" t="s">
        <v>442</v>
      </c>
    </row>
    <row r="12" spans="1:8">
      <c r="A12" s="264" t="s">
        <v>194</v>
      </c>
      <c r="B12" s="269">
        <v>2020</v>
      </c>
      <c r="C12" s="267"/>
      <c r="D12" s="267"/>
      <c r="E12" s="267"/>
      <c r="F12" s="40"/>
      <c r="G12" s="41"/>
    </row>
    <row r="13" spans="1:8" s="57" customFormat="1">
      <c r="A13" s="270" t="s">
        <v>71</v>
      </c>
      <c r="B13" s="269">
        <v>2030</v>
      </c>
      <c r="C13" s="267"/>
      <c r="D13" s="267"/>
      <c r="E13" s="267"/>
      <c r="F13" s="40"/>
      <c r="G13" s="41"/>
    </row>
    <row r="14" spans="1:8" ht="24" customHeight="1">
      <c r="A14" s="272" t="s">
        <v>131</v>
      </c>
      <c r="B14" s="269">
        <v>2031</v>
      </c>
      <c r="C14" s="267"/>
      <c r="D14" s="267"/>
      <c r="E14" s="267"/>
      <c r="F14" s="40"/>
      <c r="G14" s="41"/>
    </row>
    <row r="15" spans="1:8">
      <c r="A15" s="270" t="s">
        <v>25</v>
      </c>
      <c r="B15" s="269">
        <v>2040</v>
      </c>
      <c r="C15" s="267"/>
      <c r="D15" s="267"/>
      <c r="E15" s="267"/>
      <c r="F15" s="40"/>
      <c r="G15" s="41"/>
    </row>
    <row r="16" spans="1:8">
      <c r="A16" s="270" t="s">
        <v>113</v>
      </c>
      <c r="B16" s="269">
        <v>2050</v>
      </c>
      <c r="C16" s="267"/>
      <c r="D16" s="267"/>
      <c r="E16" s="267"/>
      <c r="F16" s="40"/>
      <c r="G16" s="41"/>
    </row>
    <row r="17" spans="1:8">
      <c r="A17" s="270" t="s">
        <v>114</v>
      </c>
      <c r="B17" s="269">
        <v>2060</v>
      </c>
      <c r="C17" s="267"/>
      <c r="D17" s="267"/>
      <c r="E17" s="267">
        <f>E18</f>
        <v>0</v>
      </c>
      <c r="F17" s="40"/>
      <c r="G17" s="41"/>
    </row>
    <row r="18" spans="1:8" ht="60.75">
      <c r="A18" s="270" t="s">
        <v>539</v>
      </c>
      <c r="B18" s="269" t="s">
        <v>538</v>
      </c>
      <c r="C18" s="267"/>
      <c r="D18" s="267"/>
      <c r="E18" s="291"/>
      <c r="F18" s="266"/>
      <c r="G18" s="265"/>
    </row>
    <row r="19" spans="1:8" ht="45" customHeight="1">
      <c r="A19" s="270" t="s">
        <v>60</v>
      </c>
      <c r="B19" s="269">
        <v>2070</v>
      </c>
      <c r="C19" s="267">
        <f>C8+'1. Фін результат'!C90-C9</f>
        <v>-6</v>
      </c>
      <c r="D19" s="267">
        <f>D8+'1. Фін результат'!D90-D9</f>
        <v>-89</v>
      </c>
      <c r="E19" s="291">
        <f>E8+'1. Фін результат'!E90-E9-E17</f>
        <v>-514</v>
      </c>
      <c r="F19" s="181">
        <f t="shared" ref="F19" si="2">E19-D19</f>
        <v>-425</v>
      </c>
      <c r="G19" s="182">
        <f t="shared" ref="G19" si="3">E19/D19*100</f>
        <v>577.52808988764048</v>
      </c>
    </row>
    <row r="20" spans="1:8" ht="41.25" customHeight="1">
      <c r="A20" s="337" t="s">
        <v>153</v>
      </c>
      <c r="B20" s="338"/>
      <c r="C20" s="338"/>
      <c r="D20" s="338"/>
      <c r="E20" s="338"/>
      <c r="F20" s="338"/>
      <c r="G20" s="339"/>
    </row>
    <row r="21" spans="1:8" ht="40.5">
      <c r="A21" s="43" t="s">
        <v>207</v>
      </c>
      <c r="B21" s="35">
        <v>2100</v>
      </c>
      <c r="C21" s="169">
        <f>C22+C23</f>
        <v>35</v>
      </c>
      <c r="D21" s="169">
        <f>D22+D23</f>
        <v>92</v>
      </c>
      <c r="E21" s="169">
        <f>E22+E23</f>
        <v>0</v>
      </c>
      <c r="F21" s="181">
        <f>E21-D21</f>
        <v>-92</v>
      </c>
      <c r="G21" s="182">
        <f>E21/D21*100</f>
        <v>0</v>
      </c>
    </row>
    <row r="22" spans="1:8" ht="40.5">
      <c r="A22" s="42" t="s">
        <v>362</v>
      </c>
      <c r="B22" s="35">
        <v>2101</v>
      </c>
      <c r="C22" s="40">
        <v>8</v>
      </c>
      <c r="D22" s="40">
        <v>21</v>
      </c>
      <c r="E22" s="209"/>
      <c r="F22" s="181">
        <f>E22-D22</f>
        <v>-21</v>
      </c>
      <c r="G22" s="182">
        <f>E22/D22*100</f>
        <v>0</v>
      </c>
    </row>
    <row r="23" spans="1:8" ht="93.75">
      <c r="A23" s="6" t="s">
        <v>363</v>
      </c>
      <c r="B23" s="35">
        <v>2102</v>
      </c>
      <c r="C23" s="214">
        <v>27</v>
      </c>
      <c r="D23" s="40">
        <v>71</v>
      </c>
      <c r="E23" s="209"/>
      <c r="F23" s="181">
        <f>E23-D23</f>
        <v>-71</v>
      </c>
      <c r="G23" s="182">
        <f>E23/D23*100</f>
        <v>0</v>
      </c>
    </row>
    <row r="24" spans="1:8" s="57" customFormat="1">
      <c r="A24" s="43" t="s">
        <v>155</v>
      </c>
      <c r="B24" s="51">
        <v>2110</v>
      </c>
      <c r="C24" s="58"/>
      <c r="D24" s="58"/>
      <c r="E24" s="58"/>
      <c r="F24" s="181"/>
      <c r="G24" s="182"/>
    </row>
    <row r="25" spans="1:8" ht="60.75">
      <c r="A25" s="43" t="s">
        <v>340</v>
      </c>
      <c r="B25" s="51">
        <v>2120</v>
      </c>
      <c r="C25" s="58">
        <v>401</v>
      </c>
      <c r="D25" s="58">
        <v>293</v>
      </c>
      <c r="E25" s="58">
        <v>122</v>
      </c>
      <c r="F25" s="181">
        <f>E25-D25</f>
        <v>-171</v>
      </c>
      <c r="G25" s="182">
        <f>E25/D25*100</f>
        <v>41.638225255972692</v>
      </c>
      <c r="H25" s="55" t="s">
        <v>443</v>
      </c>
    </row>
    <row r="26" spans="1:8" ht="61.5" customHeight="1">
      <c r="A26" s="43" t="s">
        <v>341</v>
      </c>
      <c r="B26" s="51">
        <v>2130</v>
      </c>
      <c r="C26" s="58"/>
      <c r="D26" s="58"/>
      <c r="E26" s="58"/>
      <c r="F26" s="58"/>
      <c r="G26" s="59"/>
    </row>
    <row r="27" spans="1:8" s="52" customFormat="1" ht="39.75" customHeight="1">
      <c r="A27" s="19" t="s">
        <v>256</v>
      </c>
      <c r="B27" s="60">
        <v>2140</v>
      </c>
      <c r="C27" s="167">
        <f>SUM(C28:C32,C35,C36)</f>
        <v>28</v>
      </c>
      <c r="D27" s="167">
        <f>SUM(D28:D32,D35,D36)</f>
        <v>180</v>
      </c>
      <c r="E27" s="167">
        <f>SUM(E28:E32,E35,E36)</f>
        <v>68</v>
      </c>
      <c r="F27" s="181">
        <f>E27-D27</f>
        <v>-112</v>
      </c>
      <c r="G27" s="182">
        <f>E27/D27*100</f>
        <v>37.777777777777779</v>
      </c>
    </row>
    <row r="28" spans="1:8">
      <c r="A28" s="43" t="s">
        <v>83</v>
      </c>
      <c r="B28" s="51">
        <v>2141</v>
      </c>
      <c r="C28" s="58"/>
      <c r="D28" s="58"/>
      <c r="E28" s="58"/>
      <c r="F28" s="58"/>
      <c r="G28" s="59"/>
    </row>
    <row r="29" spans="1:8">
      <c r="A29" s="43" t="s">
        <v>103</v>
      </c>
      <c r="B29" s="51">
        <v>2142</v>
      </c>
      <c r="C29" s="58"/>
      <c r="D29" s="58"/>
      <c r="E29" s="58"/>
      <c r="F29" s="58"/>
      <c r="G29" s="59"/>
    </row>
    <row r="30" spans="1:8">
      <c r="A30" s="43" t="s">
        <v>98</v>
      </c>
      <c r="B30" s="51">
        <v>2143</v>
      </c>
      <c r="C30" s="58"/>
      <c r="D30" s="58"/>
      <c r="E30" s="58"/>
      <c r="F30" s="58"/>
      <c r="G30" s="59"/>
    </row>
    <row r="31" spans="1:8">
      <c r="A31" s="43" t="s">
        <v>81</v>
      </c>
      <c r="B31" s="51">
        <v>2144</v>
      </c>
      <c r="C31" s="58">
        <v>19</v>
      </c>
      <c r="D31" s="58">
        <v>166</v>
      </c>
      <c r="E31" s="58">
        <v>62</v>
      </c>
      <c r="F31" s="181">
        <f>E31-D31</f>
        <v>-104</v>
      </c>
      <c r="G31" s="182">
        <f>E31/D31*100</f>
        <v>37.349397590361441</v>
      </c>
      <c r="H31" s="55" t="s">
        <v>444</v>
      </c>
    </row>
    <row r="32" spans="1:8" s="57" customFormat="1">
      <c r="A32" s="43" t="s">
        <v>174</v>
      </c>
      <c r="B32" s="51">
        <v>2145</v>
      </c>
      <c r="C32" s="58"/>
      <c r="D32" s="58"/>
      <c r="E32" s="58"/>
      <c r="F32" s="58"/>
      <c r="G32" s="59"/>
    </row>
    <row r="33" spans="1:9" ht="60.75">
      <c r="A33" s="43" t="s">
        <v>132</v>
      </c>
      <c r="B33" s="51" t="s">
        <v>221</v>
      </c>
      <c r="C33" s="58"/>
      <c r="D33" s="58"/>
      <c r="E33" s="58"/>
      <c r="F33" s="58"/>
      <c r="G33" s="59"/>
    </row>
    <row r="34" spans="1:9">
      <c r="A34" s="43" t="s">
        <v>26</v>
      </c>
      <c r="B34" s="51" t="s">
        <v>222</v>
      </c>
      <c r="C34" s="58"/>
      <c r="D34" s="58"/>
      <c r="E34" s="58"/>
      <c r="F34" s="58"/>
      <c r="G34" s="59"/>
    </row>
    <row r="35" spans="1:9" s="57" customFormat="1">
      <c r="A35" s="43" t="s">
        <v>115</v>
      </c>
      <c r="B35" s="51">
        <v>2146</v>
      </c>
      <c r="C35" s="58"/>
      <c r="D35" s="58"/>
      <c r="E35" s="58"/>
      <c r="F35" s="58"/>
      <c r="G35" s="59"/>
    </row>
    <row r="36" spans="1:9">
      <c r="A36" s="43" t="s">
        <v>87</v>
      </c>
      <c r="B36" s="51">
        <v>2147</v>
      </c>
      <c r="C36" s="58">
        <v>9</v>
      </c>
      <c r="D36" s="58">
        <v>14</v>
      </c>
      <c r="E36" s="58">
        <f t="shared" ref="E36" si="4">E37</f>
        <v>6</v>
      </c>
      <c r="F36" s="181">
        <f>E36-D36</f>
        <v>-8</v>
      </c>
      <c r="G36" s="182">
        <f>E36/D36*100</f>
        <v>42.857142857142854</v>
      </c>
      <c r="H36" s="280" t="s">
        <v>550</v>
      </c>
    </row>
    <row r="37" spans="1:9">
      <c r="A37" s="43" t="s">
        <v>404</v>
      </c>
      <c r="B37" s="51" t="s">
        <v>405</v>
      </c>
      <c r="C37" s="58">
        <v>9</v>
      </c>
      <c r="D37" s="58">
        <v>14</v>
      </c>
      <c r="E37" s="58">
        <v>6</v>
      </c>
      <c r="F37" s="181">
        <f>E37-D37</f>
        <v>-8</v>
      </c>
      <c r="G37" s="182">
        <f>E37/D37*100</f>
        <v>42.857142857142854</v>
      </c>
      <c r="H37" s="55" t="s">
        <v>445</v>
      </c>
    </row>
    <row r="38" spans="1:9" s="57" customFormat="1" ht="40.5">
      <c r="A38" s="43" t="s">
        <v>82</v>
      </c>
      <c r="B38" s="51">
        <v>2150</v>
      </c>
      <c r="C38" s="58">
        <v>128</v>
      </c>
      <c r="D38" s="58">
        <v>197</v>
      </c>
      <c r="E38" s="58">
        <v>99</v>
      </c>
      <c r="F38" s="181">
        <f>E38-D38</f>
        <v>-98</v>
      </c>
      <c r="G38" s="182">
        <f>E38/D38*100</f>
        <v>50.253807106598977</v>
      </c>
      <c r="H38" s="55" t="s">
        <v>446</v>
      </c>
    </row>
    <row r="39" spans="1:9" s="57" customFormat="1">
      <c r="A39" s="54" t="s">
        <v>361</v>
      </c>
      <c r="B39" s="60">
        <v>2200</v>
      </c>
      <c r="C39" s="168">
        <f>C21+C24+C25-C26+C27+C38</f>
        <v>592</v>
      </c>
      <c r="D39" s="168">
        <f>D21+D24+D25-D26+D27+D38</f>
        <v>762</v>
      </c>
      <c r="E39" s="168">
        <f>E21+E24+E25-E26+E27+E38</f>
        <v>289</v>
      </c>
      <c r="F39" s="181">
        <f>E39-D39</f>
        <v>-473</v>
      </c>
      <c r="G39" s="182">
        <f>E39/D39*100</f>
        <v>37.926509186351701</v>
      </c>
    </row>
    <row r="40" spans="1:9" s="57" customFormat="1" ht="16.5" customHeight="1">
      <c r="A40" s="61"/>
      <c r="B40" s="56"/>
      <c r="C40" s="56"/>
      <c r="D40" s="56"/>
      <c r="E40" s="56"/>
      <c r="F40" s="56"/>
      <c r="G40" s="56"/>
    </row>
    <row r="41" spans="1:9" s="29" customFormat="1" ht="20.100000000000001" customHeight="1">
      <c r="A41" s="163" t="s">
        <v>360</v>
      </c>
      <c r="B41" s="161"/>
      <c r="F41" s="324" t="s">
        <v>419</v>
      </c>
      <c r="G41" s="324"/>
    </row>
    <row r="42" spans="1:9" s="45" customFormat="1" ht="20.100000000000001" customHeight="1">
      <c r="A42" s="36" t="s">
        <v>390</v>
      </c>
      <c r="C42" s="324" t="s">
        <v>78</v>
      </c>
      <c r="D42" s="324"/>
      <c r="E42" s="29"/>
      <c r="F42" s="345" t="s">
        <v>101</v>
      </c>
      <c r="G42" s="345"/>
    </row>
    <row r="43" spans="1:9" s="56" customFormat="1" ht="29.25" customHeight="1">
      <c r="A43" s="62"/>
      <c r="H43" s="55"/>
      <c r="I43" s="55"/>
    </row>
    <row r="44" spans="1:9" s="135" customFormat="1" ht="80.25" customHeight="1">
      <c r="A44" s="336"/>
      <c r="B44" s="336"/>
      <c r="C44" s="336"/>
      <c r="D44" s="336"/>
      <c r="E44" s="336"/>
      <c r="F44" s="336"/>
      <c r="G44" s="336"/>
      <c r="H44" s="336"/>
    </row>
    <row r="45" spans="1:9" s="56" customFormat="1">
      <c r="A45" s="62"/>
      <c r="H45" s="55"/>
      <c r="I45" s="55"/>
    </row>
    <row r="46" spans="1:9" s="56" customFormat="1">
      <c r="A46" s="62"/>
      <c r="H46" s="55"/>
      <c r="I46" s="55"/>
    </row>
    <row r="47" spans="1:9" s="56" customFormat="1">
      <c r="A47" s="62"/>
      <c r="H47" s="55"/>
      <c r="I47" s="55"/>
    </row>
    <row r="48" spans="1:9" s="56" customFormat="1">
      <c r="A48" s="62"/>
      <c r="H48" s="55"/>
      <c r="I48" s="55"/>
    </row>
    <row r="49" spans="1:9" s="56" customFormat="1">
      <c r="A49" s="62"/>
      <c r="H49" s="55"/>
      <c r="I49" s="55"/>
    </row>
    <row r="50" spans="1:9" s="56" customFormat="1">
      <c r="A50" s="62"/>
      <c r="H50" s="55"/>
      <c r="I50" s="55"/>
    </row>
    <row r="51" spans="1:9" s="56" customFormat="1">
      <c r="A51" s="62"/>
      <c r="H51" s="55"/>
      <c r="I51" s="55"/>
    </row>
    <row r="52" spans="1:9" s="56" customFormat="1">
      <c r="A52" s="62"/>
      <c r="H52" s="55"/>
      <c r="I52" s="55"/>
    </row>
    <row r="53" spans="1:9" s="56" customFormat="1">
      <c r="A53" s="62"/>
      <c r="H53" s="55"/>
      <c r="I53" s="55"/>
    </row>
    <row r="54" spans="1:9" s="56" customFormat="1">
      <c r="A54" s="62"/>
      <c r="H54" s="55"/>
      <c r="I54" s="55"/>
    </row>
    <row r="55" spans="1:9" s="56" customFormat="1">
      <c r="A55" s="62"/>
      <c r="H55" s="55"/>
      <c r="I55" s="55"/>
    </row>
    <row r="56" spans="1:9" s="56" customFormat="1">
      <c r="A56" s="62"/>
      <c r="H56" s="55"/>
      <c r="I56" s="55"/>
    </row>
    <row r="57" spans="1:9" s="56" customFormat="1">
      <c r="A57" s="62"/>
      <c r="H57" s="55"/>
      <c r="I57" s="55"/>
    </row>
    <row r="58" spans="1:9" s="56" customFormat="1">
      <c r="A58" s="62"/>
      <c r="H58" s="55"/>
      <c r="I58" s="55"/>
    </row>
    <row r="59" spans="1:9" s="56" customFormat="1">
      <c r="A59" s="62"/>
      <c r="H59" s="55"/>
      <c r="I59" s="55"/>
    </row>
    <row r="60" spans="1:9" s="56" customFormat="1">
      <c r="A60" s="62"/>
      <c r="H60" s="55"/>
      <c r="I60" s="55"/>
    </row>
    <row r="61" spans="1:9" s="56" customFormat="1">
      <c r="A61" s="62"/>
      <c r="H61" s="55"/>
      <c r="I61" s="55"/>
    </row>
    <row r="62" spans="1:9" s="56" customFormat="1">
      <c r="A62" s="62"/>
      <c r="H62" s="55"/>
      <c r="I62" s="55"/>
    </row>
    <row r="63" spans="1:9" s="56" customFormat="1">
      <c r="A63" s="62"/>
      <c r="H63" s="55"/>
      <c r="I63" s="55"/>
    </row>
    <row r="64" spans="1:9" s="56" customFormat="1">
      <c r="A64" s="62"/>
      <c r="H64" s="55"/>
      <c r="I64" s="55"/>
    </row>
    <row r="65" spans="1:9" s="56" customFormat="1">
      <c r="A65" s="62"/>
      <c r="H65" s="55"/>
      <c r="I65" s="55"/>
    </row>
    <row r="66" spans="1:9" s="56" customFormat="1">
      <c r="A66" s="62"/>
      <c r="H66" s="55"/>
      <c r="I66" s="55"/>
    </row>
    <row r="67" spans="1:9" s="56" customFormat="1">
      <c r="A67" s="62"/>
      <c r="H67" s="55"/>
      <c r="I67" s="55"/>
    </row>
    <row r="68" spans="1:9" s="56" customFormat="1">
      <c r="A68" s="62"/>
      <c r="H68" s="55"/>
      <c r="I68" s="55"/>
    </row>
    <row r="69" spans="1:9" s="56" customFormat="1">
      <c r="A69" s="62"/>
      <c r="H69" s="55"/>
      <c r="I69" s="55"/>
    </row>
    <row r="70" spans="1:9" s="56" customFormat="1">
      <c r="A70" s="62"/>
      <c r="H70" s="55"/>
      <c r="I70" s="55"/>
    </row>
    <row r="71" spans="1:9" s="56" customFormat="1">
      <c r="A71" s="62"/>
      <c r="H71" s="55"/>
      <c r="I71" s="55"/>
    </row>
    <row r="72" spans="1:9" s="56" customFormat="1">
      <c r="A72" s="62"/>
      <c r="H72" s="55"/>
      <c r="I72" s="55"/>
    </row>
    <row r="73" spans="1:9" s="56" customFormat="1">
      <c r="A73" s="62"/>
      <c r="H73" s="55"/>
      <c r="I73" s="55"/>
    </row>
    <row r="74" spans="1:9" s="56" customFormat="1">
      <c r="A74" s="62"/>
      <c r="H74" s="55"/>
      <c r="I74" s="55"/>
    </row>
    <row r="75" spans="1:9" s="56" customFormat="1">
      <c r="A75" s="62"/>
      <c r="H75" s="55"/>
      <c r="I75" s="55"/>
    </row>
    <row r="76" spans="1:9" s="56" customFormat="1">
      <c r="A76" s="62"/>
      <c r="H76" s="55"/>
      <c r="I76" s="55"/>
    </row>
    <row r="77" spans="1:9" s="56" customFormat="1">
      <c r="A77" s="62"/>
      <c r="H77" s="55"/>
      <c r="I77" s="55"/>
    </row>
    <row r="78" spans="1:9" s="56" customFormat="1">
      <c r="A78" s="62"/>
      <c r="H78" s="55"/>
      <c r="I78" s="55"/>
    </row>
    <row r="79" spans="1:9" s="56" customFormat="1">
      <c r="A79" s="62"/>
      <c r="H79" s="55"/>
      <c r="I79" s="55"/>
    </row>
    <row r="80" spans="1:9" s="56" customFormat="1">
      <c r="A80" s="62"/>
      <c r="H80" s="55"/>
      <c r="I80" s="55"/>
    </row>
    <row r="81" spans="1:9" s="56" customFormat="1">
      <c r="A81" s="62"/>
      <c r="H81" s="55"/>
      <c r="I81" s="55"/>
    </row>
    <row r="82" spans="1:9" s="56" customFormat="1">
      <c r="A82" s="62"/>
      <c r="H82" s="55"/>
      <c r="I82" s="55"/>
    </row>
    <row r="83" spans="1:9" s="56" customFormat="1">
      <c r="A83" s="62"/>
      <c r="H83" s="55"/>
      <c r="I83" s="55"/>
    </row>
    <row r="84" spans="1:9" s="56" customFormat="1">
      <c r="A84" s="62"/>
      <c r="H84" s="55"/>
      <c r="I84" s="55"/>
    </row>
    <row r="85" spans="1:9" s="56" customFormat="1">
      <c r="A85" s="62"/>
      <c r="H85" s="55"/>
      <c r="I85" s="55"/>
    </row>
    <row r="86" spans="1:9" s="56" customFormat="1">
      <c r="A86" s="62"/>
      <c r="H86" s="55"/>
      <c r="I86" s="55"/>
    </row>
    <row r="87" spans="1:9" s="56" customFormat="1">
      <c r="A87" s="62"/>
      <c r="H87" s="55"/>
      <c r="I87" s="55"/>
    </row>
    <row r="88" spans="1:9" s="56" customFormat="1">
      <c r="A88" s="62"/>
      <c r="H88" s="55"/>
      <c r="I88" s="55"/>
    </row>
    <row r="89" spans="1:9" s="56" customFormat="1">
      <c r="A89" s="62"/>
      <c r="H89" s="55"/>
      <c r="I89" s="55"/>
    </row>
    <row r="90" spans="1:9" s="56" customFormat="1">
      <c r="A90" s="62"/>
      <c r="H90" s="55"/>
      <c r="I90" s="55"/>
    </row>
    <row r="91" spans="1:9" s="56" customFormat="1">
      <c r="A91" s="62"/>
      <c r="H91" s="55"/>
      <c r="I91" s="55"/>
    </row>
    <row r="92" spans="1:9" s="56" customFormat="1">
      <c r="A92" s="62"/>
      <c r="H92" s="55"/>
      <c r="I92" s="55"/>
    </row>
    <row r="93" spans="1:9" s="56" customFormat="1">
      <c r="A93" s="62"/>
      <c r="H93" s="55"/>
      <c r="I93" s="55"/>
    </row>
    <row r="94" spans="1:9" s="56" customFormat="1">
      <c r="A94" s="62"/>
      <c r="H94" s="55"/>
      <c r="I94" s="55"/>
    </row>
    <row r="95" spans="1:9" s="56" customFormat="1">
      <c r="A95" s="62"/>
      <c r="H95" s="55"/>
      <c r="I95" s="55"/>
    </row>
    <row r="96" spans="1:9" s="56" customFormat="1">
      <c r="A96" s="62"/>
      <c r="H96" s="55"/>
      <c r="I96" s="55"/>
    </row>
    <row r="97" spans="1:9" s="56" customFormat="1">
      <c r="A97" s="62"/>
      <c r="H97" s="55"/>
      <c r="I97" s="55"/>
    </row>
    <row r="98" spans="1:9" s="56" customFormat="1">
      <c r="A98" s="62"/>
      <c r="H98" s="55"/>
      <c r="I98" s="55"/>
    </row>
    <row r="99" spans="1:9" s="56" customFormat="1">
      <c r="A99" s="62"/>
      <c r="H99" s="55"/>
      <c r="I99" s="55"/>
    </row>
    <row r="100" spans="1:9" s="56" customFormat="1">
      <c r="A100" s="62"/>
      <c r="H100" s="55"/>
      <c r="I100" s="55"/>
    </row>
    <row r="101" spans="1:9" s="56" customFormat="1">
      <c r="A101" s="62"/>
      <c r="H101" s="55"/>
      <c r="I101" s="55"/>
    </row>
    <row r="102" spans="1:9" s="56" customFormat="1">
      <c r="A102" s="62"/>
      <c r="H102" s="55"/>
      <c r="I102" s="55"/>
    </row>
    <row r="103" spans="1:9" s="56" customFormat="1">
      <c r="A103" s="62"/>
      <c r="H103" s="55"/>
      <c r="I103" s="55"/>
    </row>
    <row r="104" spans="1:9" s="56" customFormat="1">
      <c r="A104" s="62"/>
      <c r="H104" s="55"/>
      <c r="I104" s="55"/>
    </row>
    <row r="105" spans="1:9" s="56" customFormat="1">
      <c r="A105" s="62"/>
      <c r="H105" s="55"/>
      <c r="I105" s="55"/>
    </row>
    <row r="106" spans="1:9" s="56" customFormat="1">
      <c r="A106" s="62"/>
      <c r="H106" s="55"/>
      <c r="I106" s="55"/>
    </row>
    <row r="107" spans="1:9" s="56" customFormat="1">
      <c r="A107" s="62"/>
      <c r="H107" s="55"/>
      <c r="I107" s="55"/>
    </row>
    <row r="108" spans="1:9" s="56" customFormat="1">
      <c r="A108" s="62"/>
      <c r="H108" s="55"/>
      <c r="I108" s="55"/>
    </row>
    <row r="109" spans="1:9" s="56" customFormat="1">
      <c r="A109" s="62"/>
      <c r="H109" s="55"/>
      <c r="I109" s="55"/>
    </row>
    <row r="110" spans="1:9" s="56" customFormat="1">
      <c r="A110" s="62"/>
      <c r="H110" s="55"/>
      <c r="I110" s="55"/>
    </row>
    <row r="111" spans="1:9" s="56" customFormat="1">
      <c r="A111" s="62"/>
      <c r="H111" s="55"/>
      <c r="I111" s="55"/>
    </row>
    <row r="112" spans="1:9" s="56" customFormat="1">
      <c r="A112" s="62"/>
      <c r="H112" s="55"/>
      <c r="I112" s="55"/>
    </row>
    <row r="113" spans="1:9" s="56" customFormat="1">
      <c r="A113" s="62"/>
      <c r="H113" s="55"/>
      <c r="I113" s="55"/>
    </row>
    <row r="114" spans="1:9" s="56" customFormat="1">
      <c r="A114" s="62"/>
      <c r="H114" s="55"/>
      <c r="I114" s="55"/>
    </row>
    <row r="115" spans="1:9" s="56" customFormat="1">
      <c r="A115" s="62"/>
      <c r="H115" s="55"/>
      <c r="I115" s="55"/>
    </row>
    <row r="116" spans="1:9" s="56" customFormat="1">
      <c r="A116" s="62"/>
      <c r="H116" s="55"/>
      <c r="I116" s="55"/>
    </row>
    <row r="117" spans="1:9" s="56" customFormat="1">
      <c r="A117" s="62"/>
      <c r="H117" s="55"/>
      <c r="I117" s="55"/>
    </row>
    <row r="118" spans="1:9" s="56" customFormat="1">
      <c r="A118" s="62"/>
      <c r="H118" s="55"/>
      <c r="I118" s="55"/>
    </row>
    <row r="119" spans="1:9" s="56" customFormat="1">
      <c r="A119" s="62"/>
      <c r="H119" s="55"/>
      <c r="I119" s="55"/>
    </row>
    <row r="120" spans="1:9" s="56" customFormat="1">
      <c r="A120" s="62"/>
      <c r="H120" s="55"/>
      <c r="I120" s="55"/>
    </row>
    <row r="121" spans="1:9" s="56" customFormat="1">
      <c r="A121" s="62"/>
      <c r="H121" s="55"/>
      <c r="I121" s="55"/>
    </row>
    <row r="122" spans="1:9" s="56" customFormat="1">
      <c r="A122" s="62"/>
      <c r="H122" s="55"/>
      <c r="I122" s="55"/>
    </row>
    <row r="123" spans="1:9" s="56" customFormat="1">
      <c r="A123" s="62"/>
      <c r="H123" s="55"/>
      <c r="I123" s="55"/>
    </row>
    <row r="124" spans="1:9" s="56" customFormat="1">
      <c r="A124" s="62"/>
      <c r="H124" s="55"/>
      <c r="I124" s="55"/>
    </row>
    <row r="125" spans="1:9" s="56" customFormat="1">
      <c r="A125" s="62"/>
      <c r="H125" s="55"/>
      <c r="I125" s="55"/>
    </row>
    <row r="126" spans="1:9" s="56" customFormat="1">
      <c r="A126" s="62"/>
      <c r="H126" s="55"/>
      <c r="I126" s="55"/>
    </row>
    <row r="127" spans="1:9" s="56" customFormat="1">
      <c r="A127" s="62"/>
      <c r="H127" s="55"/>
      <c r="I127" s="55"/>
    </row>
    <row r="128" spans="1:9" s="56" customFormat="1">
      <c r="A128" s="62"/>
      <c r="H128" s="55"/>
      <c r="I128" s="55"/>
    </row>
    <row r="129" spans="1:9" s="56" customFormat="1">
      <c r="A129" s="62"/>
      <c r="H129" s="55"/>
      <c r="I129" s="55"/>
    </row>
    <row r="130" spans="1:9" s="56" customFormat="1">
      <c r="A130" s="62"/>
      <c r="H130" s="55"/>
      <c r="I130" s="55"/>
    </row>
    <row r="131" spans="1:9" s="56" customFormat="1">
      <c r="A131" s="62"/>
      <c r="H131" s="55"/>
      <c r="I131" s="55"/>
    </row>
    <row r="132" spans="1:9" s="56" customFormat="1">
      <c r="A132" s="62"/>
      <c r="H132" s="55"/>
      <c r="I132" s="55"/>
    </row>
    <row r="133" spans="1:9" s="56" customFormat="1">
      <c r="A133" s="62"/>
      <c r="H133" s="55"/>
      <c r="I133" s="55"/>
    </row>
    <row r="134" spans="1:9" s="56" customFormat="1">
      <c r="A134" s="62"/>
      <c r="H134" s="55"/>
      <c r="I134" s="55"/>
    </row>
    <row r="135" spans="1:9" s="56" customFormat="1">
      <c r="A135" s="62"/>
      <c r="H135" s="55"/>
      <c r="I135" s="55"/>
    </row>
    <row r="136" spans="1:9" s="56" customFormat="1">
      <c r="A136" s="62"/>
      <c r="H136" s="55"/>
      <c r="I136" s="55"/>
    </row>
    <row r="137" spans="1:9" s="56" customFormat="1">
      <c r="A137" s="62"/>
      <c r="H137" s="55"/>
      <c r="I137" s="55"/>
    </row>
    <row r="138" spans="1:9" s="56" customFormat="1">
      <c r="A138" s="62"/>
      <c r="H138" s="55"/>
      <c r="I138" s="55"/>
    </row>
    <row r="139" spans="1:9" s="56" customFormat="1">
      <c r="A139" s="62"/>
      <c r="H139" s="55"/>
      <c r="I139" s="55"/>
    </row>
    <row r="140" spans="1:9" s="56" customFormat="1">
      <c r="A140" s="62"/>
      <c r="H140" s="55"/>
      <c r="I140" s="55"/>
    </row>
    <row r="141" spans="1:9" s="56" customFormat="1">
      <c r="A141" s="62"/>
      <c r="H141" s="55"/>
      <c r="I141" s="55"/>
    </row>
    <row r="142" spans="1:9" s="56" customFormat="1">
      <c r="A142" s="62"/>
      <c r="H142" s="55"/>
      <c r="I142" s="55"/>
    </row>
    <row r="143" spans="1:9" s="56" customFormat="1">
      <c r="A143" s="62"/>
      <c r="H143" s="55"/>
      <c r="I143" s="55"/>
    </row>
    <row r="144" spans="1:9" s="56" customFormat="1">
      <c r="A144" s="62"/>
      <c r="H144" s="55"/>
      <c r="I144" s="55"/>
    </row>
    <row r="145" spans="1:9" s="56" customFormat="1">
      <c r="A145" s="62"/>
      <c r="H145" s="55"/>
      <c r="I145" s="55"/>
    </row>
    <row r="146" spans="1:9" s="56" customFormat="1">
      <c r="A146" s="62"/>
      <c r="H146" s="55"/>
      <c r="I146" s="55"/>
    </row>
    <row r="147" spans="1:9" s="56" customFormat="1">
      <c r="A147" s="62"/>
      <c r="H147" s="55"/>
      <c r="I147" s="55"/>
    </row>
    <row r="148" spans="1:9" s="56" customFormat="1">
      <c r="A148" s="62"/>
      <c r="H148" s="55"/>
      <c r="I148" s="55"/>
    </row>
    <row r="149" spans="1:9" s="56" customFormat="1">
      <c r="A149" s="62"/>
      <c r="H149" s="55"/>
      <c r="I149" s="55"/>
    </row>
    <row r="150" spans="1:9" s="56" customFormat="1">
      <c r="A150" s="62"/>
      <c r="H150" s="55"/>
      <c r="I150" s="55"/>
    </row>
    <row r="151" spans="1:9" s="56" customFormat="1">
      <c r="A151" s="62"/>
      <c r="H151" s="55"/>
      <c r="I151" s="55"/>
    </row>
    <row r="152" spans="1:9" s="56" customFormat="1">
      <c r="A152" s="62"/>
      <c r="H152" s="55"/>
      <c r="I152" s="55"/>
    </row>
    <row r="153" spans="1:9" s="56" customFormat="1">
      <c r="A153" s="62"/>
      <c r="H153" s="55"/>
      <c r="I153" s="55"/>
    </row>
    <row r="154" spans="1:9" s="56" customFormat="1">
      <c r="A154" s="62"/>
      <c r="H154" s="55"/>
      <c r="I154" s="55"/>
    </row>
    <row r="155" spans="1:9" s="56" customFormat="1">
      <c r="A155" s="62"/>
      <c r="H155" s="55"/>
      <c r="I155" s="55"/>
    </row>
    <row r="156" spans="1:9" s="56" customFormat="1">
      <c r="A156" s="62"/>
      <c r="H156" s="55"/>
      <c r="I156" s="55"/>
    </row>
    <row r="157" spans="1:9" s="56" customFormat="1">
      <c r="A157" s="62"/>
      <c r="H157" s="55"/>
      <c r="I157" s="55"/>
    </row>
    <row r="158" spans="1:9" s="56" customFormat="1">
      <c r="A158" s="62"/>
      <c r="H158" s="55"/>
      <c r="I158" s="55"/>
    </row>
    <row r="159" spans="1:9" s="56" customFormat="1">
      <c r="A159" s="62"/>
      <c r="H159" s="55"/>
      <c r="I159" s="55"/>
    </row>
    <row r="160" spans="1:9" s="56" customFormat="1">
      <c r="A160" s="62"/>
      <c r="H160" s="55"/>
      <c r="I160" s="55"/>
    </row>
    <row r="161" spans="1:9" s="56" customFormat="1">
      <c r="A161" s="62"/>
      <c r="H161" s="55"/>
      <c r="I161" s="55"/>
    </row>
    <row r="162" spans="1:9" s="56" customFormat="1">
      <c r="A162" s="62"/>
      <c r="H162" s="55"/>
      <c r="I162" s="55"/>
    </row>
    <row r="163" spans="1:9" s="56" customFormat="1">
      <c r="A163" s="62"/>
      <c r="H163" s="55"/>
      <c r="I163" s="55"/>
    </row>
    <row r="164" spans="1:9" s="56" customFormat="1">
      <c r="A164" s="62"/>
      <c r="H164" s="55"/>
      <c r="I164" s="55"/>
    </row>
    <row r="165" spans="1:9" s="56" customFormat="1">
      <c r="A165" s="62"/>
      <c r="H165" s="55"/>
      <c r="I165" s="55"/>
    </row>
    <row r="166" spans="1:9" s="56" customFormat="1">
      <c r="A166" s="62"/>
      <c r="H166" s="55"/>
      <c r="I166" s="55"/>
    </row>
    <row r="167" spans="1:9" s="56" customFormat="1">
      <c r="A167" s="62"/>
      <c r="H167" s="55"/>
      <c r="I167" s="55"/>
    </row>
    <row r="168" spans="1:9" s="56" customFormat="1">
      <c r="A168" s="62"/>
      <c r="H168" s="55"/>
      <c r="I168" s="55"/>
    </row>
    <row r="169" spans="1:9" s="56" customFormat="1">
      <c r="A169" s="62"/>
      <c r="H169" s="55"/>
      <c r="I169" s="55"/>
    </row>
    <row r="170" spans="1:9" s="56" customFormat="1">
      <c r="A170" s="62"/>
      <c r="H170" s="55"/>
      <c r="I170" s="55"/>
    </row>
    <row r="171" spans="1:9" s="56" customFormat="1">
      <c r="A171" s="62"/>
      <c r="H171" s="55"/>
      <c r="I171" s="55"/>
    </row>
    <row r="172" spans="1:9" s="56" customFormat="1">
      <c r="A172" s="62"/>
      <c r="H172" s="55"/>
      <c r="I172" s="55"/>
    </row>
    <row r="173" spans="1:9" s="56" customFormat="1">
      <c r="A173" s="62"/>
      <c r="H173" s="55"/>
      <c r="I173" s="55"/>
    </row>
    <row r="174" spans="1:9" s="56" customFormat="1">
      <c r="A174" s="62"/>
      <c r="H174" s="55"/>
      <c r="I174" s="55"/>
    </row>
    <row r="175" spans="1:9" s="56" customFormat="1">
      <c r="A175" s="62"/>
      <c r="H175" s="55"/>
      <c r="I175" s="55"/>
    </row>
    <row r="176" spans="1:9" s="56" customFormat="1">
      <c r="A176" s="62"/>
      <c r="H176" s="55"/>
      <c r="I176" s="55"/>
    </row>
    <row r="177" spans="1:9" s="56" customFormat="1">
      <c r="A177" s="62"/>
      <c r="H177" s="55"/>
      <c r="I177" s="55"/>
    </row>
    <row r="178" spans="1:9" s="56" customFormat="1">
      <c r="A178" s="62"/>
      <c r="H178" s="55"/>
      <c r="I178" s="55"/>
    </row>
    <row r="179" spans="1:9" s="56" customFormat="1">
      <c r="A179" s="62"/>
      <c r="H179" s="55"/>
      <c r="I179" s="55"/>
    </row>
    <row r="180" spans="1:9" s="56" customFormat="1">
      <c r="A180" s="62"/>
      <c r="H180" s="55"/>
      <c r="I180" s="55"/>
    </row>
    <row r="181" spans="1:9" s="56" customFormat="1">
      <c r="A181" s="62"/>
      <c r="H181" s="55"/>
      <c r="I181" s="55"/>
    </row>
    <row r="182" spans="1:9" s="56" customFormat="1">
      <c r="A182" s="62"/>
      <c r="H182" s="55"/>
      <c r="I182" s="55"/>
    </row>
    <row r="183" spans="1:9" s="56" customFormat="1">
      <c r="A183" s="62"/>
      <c r="H183" s="55"/>
      <c r="I183" s="55"/>
    </row>
    <row r="184" spans="1:9" s="56" customFormat="1">
      <c r="A184" s="62"/>
      <c r="H184" s="55"/>
      <c r="I184" s="55"/>
    </row>
    <row r="185" spans="1:9" s="56" customFormat="1">
      <c r="A185" s="62"/>
      <c r="H185" s="55"/>
      <c r="I185" s="55"/>
    </row>
    <row r="186" spans="1:9" s="56" customFormat="1">
      <c r="A186" s="62"/>
      <c r="H186" s="55"/>
      <c r="I186" s="55"/>
    </row>
    <row r="187" spans="1:9" s="56" customFormat="1">
      <c r="A187" s="62"/>
      <c r="H187" s="55"/>
      <c r="I187" s="55"/>
    </row>
    <row r="188" spans="1:9" s="56" customFormat="1">
      <c r="A188" s="62"/>
      <c r="H188" s="55"/>
      <c r="I188" s="55"/>
    </row>
    <row r="189" spans="1:9" s="56" customFormat="1">
      <c r="A189" s="62"/>
      <c r="H189" s="55"/>
      <c r="I189" s="55"/>
    </row>
  </sheetData>
  <mergeCells count="11">
    <mergeCell ref="A44:H44"/>
    <mergeCell ref="A7:G7"/>
    <mergeCell ref="A20:G20"/>
    <mergeCell ref="A3:G3"/>
    <mergeCell ref="A4:A5"/>
    <mergeCell ref="B4:B5"/>
    <mergeCell ref="D4:G4"/>
    <mergeCell ref="C4:C5"/>
    <mergeCell ref="C42:D42"/>
    <mergeCell ref="F42:G42"/>
    <mergeCell ref="F41:G41"/>
  </mergeCells>
  <phoneticPr fontId="3" type="noConversion"/>
  <pageMargins left="0.78740157480314965" right="0.39370078740157483" top="0.59055118110236227" bottom="0.51181102362204722" header="0.19685039370078741" footer="0.11811023622047245"/>
  <pageSetup paperSize="9" scale="56" fitToHeight="2" orientation="portrait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N75"/>
  <sheetViews>
    <sheetView view="pageBreakPreview" topLeftCell="A58" zoomScale="75" zoomScaleNormal="75" zoomScaleSheetLayoutView="75" workbookViewId="0">
      <selection activeCell="E69" sqref="E69"/>
    </sheetView>
  </sheetViews>
  <sheetFormatPr defaultRowHeight="18.75" outlineLevelRow="1"/>
  <cols>
    <col min="1" max="1" width="60.140625" style="2" customWidth="1"/>
    <col min="2" max="2" width="12" style="2" customWidth="1"/>
    <col min="3" max="3" width="18.85546875" style="2" customWidth="1"/>
    <col min="4" max="4" width="11" style="2" customWidth="1"/>
    <col min="5" max="5" width="10.7109375" style="2" customWidth="1"/>
    <col min="6" max="6" width="16" style="2" customWidth="1"/>
    <col min="7" max="7" width="14.85546875" style="2" customWidth="1"/>
    <col min="8" max="16384" width="9.140625" style="2"/>
  </cols>
  <sheetData>
    <row r="1" spans="1:8" hidden="1" outlineLevel="1">
      <c r="G1" s="13" t="s">
        <v>240</v>
      </c>
    </row>
    <row r="2" spans="1:8" hidden="1" outlineLevel="1">
      <c r="G2" s="13" t="s">
        <v>226</v>
      </c>
    </row>
    <row r="3" spans="1:8" collapsed="1">
      <c r="A3" s="349" t="s">
        <v>378</v>
      </c>
      <c r="B3" s="349"/>
      <c r="C3" s="349"/>
      <c r="D3" s="349"/>
      <c r="E3" s="349"/>
      <c r="F3" s="349"/>
      <c r="G3" s="349"/>
    </row>
    <row r="4" spans="1:8">
      <c r="A4" s="12"/>
      <c r="B4" s="12"/>
      <c r="C4" s="12"/>
      <c r="D4" s="12"/>
      <c r="E4" s="12"/>
      <c r="F4" s="12"/>
      <c r="G4" s="12"/>
    </row>
    <row r="5" spans="1:8" ht="39" customHeight="1">
      <c r="A5" s="350" t="s">
        <v>286</v>
      </c>
      <c r="B5" s="351" t="s">
        <v>0</v>
      </c>
      <c r="C5" s="343" t="s">
        <v>357</v>
      </c>
      <c r="D5" s="352" t="s">
        <v>355</v>
      </c>
      <c r="E5" s="352"/>
      <c r="F5" s="352"/>
      <c r="G5" s="352"/>
    </row>
    <row r="6" spans="1:8" ht="38.25" customHeight="1">
      <c r="A6" s="350"/>
      <c r="B6" s="351"/>
      <c r="C6" s="344"/>
      <c r="D6" s="5" t="s">
        <v>264</v>
      </c>
      <c r="E6" s="5" t="s">
        <v>247</v>
      </c>
      <c r="F6" s="18" t="s">
        <v>274</v>
      </c>
      <c r="G6" s="18" t="s">
        <v>275</v>
      </c>
    </row>
    <row r="7" spans="1:8">
      <c r="A7" s="5">
        <v>1</v>
      </c>
      <c r="B7" s="9">
        <v>2</v>
      </c>
      <c r="C7" s="276">
        <v>3</v>
      </c>
      <c r="D7" s="276">
        <v>4</v>
      </c>
      <c r="E7" s="9">
        <v>5</v>
      </c>
      <c r="F7" s="5">
        <v>6</v>
      </c>
      <c r="G7" s="9">
        <v>7</v>
      </c>
    </row>
    <row r="8" spans="1:8" s="17" customFormat="1">
      <c r="A8" s="346" t="s">
        <v>158</v>
      </c>
      <c r="B8" s="347"/>
      <c r="C8" s="347"/>
      <c r="D8" s="347"/>
      <c r="E8" s="347"/>
      <c r="F8" s="347"/>
      <c r="G8" s="348"/>
    </row>
    <row r="9" spans="1:8" ht="37.5">
      <c r="A9" s="15" t="s">
        <v>177</v>
      </c>
      <c r="B9" s="7">
        <v>1170</v>
      </c>
      <c r="C9" s="171">
        <f>'1. Фін результат'!C87</f>
        <v>64</v>
      </c>
      <c r="D9" s="171">
        <f>'1. Фін результат'!D87</f>
        <v>140</v>
      </c>
      <c r="E9" s="171">
        <f>'1. Фін результат'!E87</f>
        <v>-351</v>
      </c>
      <c r="F9" s="24">
        <f>E9-D9</f>
        <v>-491</v>
      </c>
      <c r="G9" s="25">
        <f>E9/D9*100</f>
        <v>-250.71428571428572</v>
      </c>
      <c r="H9" s="138" t="s">
        <v>440</v>
      </c>
    </row>
    <row r="10" spans="1:8">
      <c r="A10" s="15" t="s">
        <v>178</v>
      </c>
      <c r="B10" s="10"/>
      <c r="C10" s="23"/>
      <c r="D10" s="23"/>
      <c r="E10" s="23"/>
      <c r="F10" s="23"/>
      <c r="G10" s="22"/>
    </row>
    <row r="11" spans="1:8">
      <c r="A11" s="15" t="s">
        <v>181</v>
      </c>
      <c r="B11" s="4">
        <v>3000</v>
      </c>
      <c r="C11" s="170">
        <f>'1. Фін результат'!C113</f>
        <v>266</v>
      </c>
      <c r="D11" s="170">
        <f>'1. Фін результат'!D113</f>
        <v>303</v>
      </c>
      <c r="E11" s="170">
        <f>'1. Фін результат'!E113</f>
        <v>169</v>
      </c>
      <c r="F11" s="24">
        <f>E11-D11</f>
        <v>-134</v>
      </c>
      <c r="G11" s="25">
        <f>E11/D11*100</f>
        <v>55.775577557755774</v>
      </c>
    </row>
    <row r="12" spans="1:8">
      <c r="A12" s="15" t="s">
        <v>182</v>
      </c>
      <c r="B12" s="4">
        <v>3010</v>
      </c>
      <c r="C12" s="23"/>
      <c r="D12" s="23"/>
      <c r="E12" s="23"/>
      <c r="F12" s="23"/>
      <c r="G12" s="22"/>
    </row>
    <row r="13" spans="1:8" ht="37.5">
      <c r="A13" s="15" t="s">
        <v>183</v>
      </c>
      <c r="B13" s="4">
        <v>3020</v>
      </c>
      <c r="C13" s="23"/>
      <c r="D13" s="23"/>
      <c r="E13" s="23"/>
      <c r="F13" s="23"/>
      <c r="G13" s="22"/>
    </row>
    <row r="14" spans="1:8" ht="37.5">
      <c r="A14" s="15" t="s">
        <v>184</v>
      </c>
      <c r="B14" s="4">
        <v>3030</v>
      </c>
      <c r="C14" s="23">
        <v>-3</v>
      </c>
      <c r="D14" s="23"/>
      <c r="E14" s="23">
        <f>E15</f>
        <v>0</v>
      </c>
      <c r="F14" s="24"/>
      <c r="G14" s="25"/>
    </row>
    <row r="15" spans="1:8">
      <c r="A15" s="15" t="s">
        <v>541</v>
      </c>
      <c r="B15" s="4" t="s">
        <v>540</v>
      </c>
      <c r="C15" s="23"/>
      <c r="D15" s="23"/>
      <c r="E15" s="23"/>
      <c r="F15" s="24"/>
      <c r="G15" s="25"/>
    </row>
    <row r="16" spans="1:8" ht="37.5">
      <c r="A16" s="19" t="s">
        <v>255</v>
      </c>
      <c r="B16" s="4">
        <v>3040</v>
      </c>
      <c r="C16" s="170">
        <f>C9+C11+C12+C13+C14</f>
        <v>327</v>
      </c>
      <c r="D16" s="170">
        <f>D9+D11+D12+D13+D14</f>
        <v>443</v>
      </c>
      <c r="E16" s="170">
        <f>E9+E11+E12+E13+E14</f>
        <v>-182</v>
      </c>
      <c r="F16" s="24">
        <f>E16-D16</f>
        <v>-625</v>
      </c>
      <c r="G16" s="25">
        <f>E16/D16*100</f>
        <v>-41.083521444695258</v>
      </c>
    </row>
    <row r="17" spans="1:14" ht="37.5">
      <c r="A17" s="15" t="s">
        <v>185</v>
      </c>
      <c r="B17" s="4">
        <v>3050</v>
      </c>
      <c r="C17" s="23">
        <v>109</v>
      </c>
      <c r="D17" s="23"/>
      <c r="E17" s="23">
        <v>-32</v>
      </c>
      <c r="F17" s="23"/>
      <c r="G17" s="22"/>
      <c r="H17" s="11" t="s">
        <v>536</v>
      </c>
      <c r="N17" s="284" t="s">
        <v>554</v>
      </c>
    </row>
    <row r="18" spans="1:14" ht="37.5">
      <c r="A18" s="15" t="s">
        <v>186</v>
      </c>
      <c r="B18" s="4">
        <v>3060</v>
      </c>
      <c r="C18" s="23">
        <v>-122</v>
      </c>
      <c r="D18" s="23"/>
      <c r="E18" s="23">
        <v>40</v>
      </c>
      <c r="F18" s="23"/>
      <c r="G18" s="22"/>
      <c r="H18" s="11" t="s">
        <v>537</v>
      </c>
    </row>
    <row r="19" spans="1:14">
      <c r="A19" s="19" t="s">
        <v>179</v>
      </c>
      <c r="B19" s="4">
        <v>3070</v>
      </c>
      <c r="C19" s="170">
        <f>C16+C17+C18</f>
        <v>314</v>
      </c>
      <c r="D19" s="170">
        <f>D16+D17+D18</f>
        <v>443</v>
      </c>
      <c r="E19" s="170">
        <f>E16+E17+E18</f>
        <v>-174</v>
      </c>
      <c r="F19" s="24">
        <f>E19-D19</f>
        <v>-617</v>
      </c>
      <c r="G19" s="25">
        <f>E19/D19*100</f>
        <v>-39.277652370203157</v>
      </c>
    </row>
    <row r="20" spans="1:14" ht="21.75">
      <c r="A20" s="15" t="s">
        <v>180</v>
      </c>
      <c r="B20" s="4">
        <v>3080</v>
      </c>
      <c r="C20" s="170">
        <v>11</v>
      </c>
      <c r="D20" s="170">
        <f>'1. Фін результат'!D88</f>
        <v>0</v>
      </c>
      <c r="E20" s="170">
        <f>'1. Фін результат'!E88</f>
        <v>0</v>
      </c>
      <c r="F20" s="24"/>
      <c r="G20" s="25"/>
      <c r="H20" s="138" t="s">
        <v>441</v>
      </c>
    </row>
    <row r="21" spans="1:14" ht="37.5">
      <c r="A21" s="8" t="s">
        <v>157</v>
      </c>
      <c r="B21" s="4">
        <v>3090</v>
      </c>
      <c r="C21" s="170">
        <f>C19-C20</f>
        <v>303</v>
      </c>
      <c r="D21" s="170">
        <f>D19-D20</f>
        <v>443</v>
      </c>
      <c r="E21" s="170">
        <f>E19-E20</f>
        <v>-174</v>
      </c>
      <c r="F21" s="24">
        <f>E21-D21</f>
        <v>-617</v>
      </c>
      <c r="G21" s="25">
        <f>E21/D21*100</f>
        <v>-39.277652370203157</v>
      </c>
    </row>
    <row r="22" spans="1:14">
      <c r="A22" s="346" t="s">
        <v>159</v>
      </c>
      <c r="B22" s="347"/>
      <c r="C22" s="347"/>
      <c r="D22" s="347"/>
      <c r="E22" s="347"/>
      <c r="F22" s="347"/>
      <c r="G22" s="348"/>
    </row>
    <row r="23" spans="1:14">
      <c r="A23" s="19" t="s">
        <v>287</v>
      </c>
      <c r="B23" s="7"/>
      <c r="C23" s="24"/>
      <c r="D23" s="24"/>
      <c r="E23" s="24"/>
      <c r="F23" s="24"/>
      <c r="G23" s="25"/>
    </row>
    <row r="24" spans="1:14">
      <c r="A24" s="6" t="s">
        <v>31</v>
      </c>
      <c r="B24" s="7">
        <v>3200</v>
      </c>
      <c r="C24" s="24"/>
      <c r="D24" s="24"/>
      <c r="E24" s="24"/>
      <c r="F24" s="24"/>
      <c r="G24" s="25"/>
    </row>
    <row r="25" spans="1:14">
      <c r="A25" s="6" t="s">
        <v>32</v>
      </c>
      <c r="B25" s="7">
        <v>3210</v>
      </c>
      <c r="C25" s="24"/>
      <c r="D25" s="24"/>
      <c r="E25" s="24"/>
      <c r="F25" s="24"/>
      <c r="G25" s="25"/>
    </row>
    <row r="26" spans="1:14">
      <c r="A26" s="6" t="s">
        <v>53</v>
      </c>
      <c r="B26" s="7">
        <v>3220</v>
      </c>
      <c r="C26" s="24"/>
      <c r="D26" s="24"/>
      <c r="E26" s="24"/>
      <c r="F26" s="24"/>
      <c r="G26" s="25"/>
    </row>
    <row r="27" spans="1:14">
      <c r="A27" s="15" t="s">
        <v>163</v>
      </c>
      <c r="B27" s="7"/>
      <c r="C27" s="24"/>
      <c r="D27" s="24"/>
      <c r="E27" s="24"/>
      <c r="F27" s="24"/>
      <c r="G27" s="25"/>
    </row>
    <row r="28" spans="1:14">
      <c r="A28" s="6" t="s">
        <v>164</v>
      </c>
      <c r="B28" s="7">
        <v>3230</v>
      </c>
      <c r="C28" s="24"/>
      <c r="D28" s="24"/>
      <c r="E28" s="24"/>
      <c r="F28" s="24"/>
      <c r="G28" s="25"/>
    </row>
    <row r="29" spans="1:14">
      <c r="A29" s="6" t="s">
        <v>165</v>
      </c>
      <c r="B29" s="7">
        <v>3240</v>
      </c>
      <c r="C29" s="24"/>
      <c r="D29" s="24"/>
      <c r="E29" s="24"/>
      <c r="F29" s="24"/>
      <c r="G29" s="25"/>
    </row>
    <row r="30" spans="1:14">
      <c r="A30" s="15" t="s">
        <v>166</v>
      </c>
      <c r="B30" s="7">
        <v>3250</v>
      </c>
      <c r="C30" s="24"/>
      <c r="D30" s="24"/>
      <c r="E30" s="24"/>
      <c r="F30" s="24"/>
      <c r="G30" s="25"/>
    </row>
    <row r="31" spans="1:14">
      <c r="A31" s="6" t="s">
        <v>117</v>
      </c>
      <c r="B31" s="7">
        <v>3260</v>
      </c>
      <c r="C31" s="24"/>
      <c r="D31" s="24"/>
      <c r="E31" s="24"/>
      <c r="F31" s="24"/>
      <c r="G31" s="25"/>
    </row>
    <row r="32" spans="1:14">
      <c r="A32" s="19" t="s">
        <v>288</v>
      </c>
      <c r="B32" s="7"/>
      <c r="C32" s="24"/>
      <c r="D32" s="24"/>
      <c r="E32" s="24"/>
      <c r="F32" s="24"/>
      <c r="G32" s="25"/>
    </row>
    <row r="33" spans="1:7" ht="37.5">
      <c r="A33" s="6" t="s">
        <v>118</v>
      </c>
      <c r="B33" s="7">
        <v>3270</v>
      </c>
      <c r="C33" s="24"/>
      <c r="D33" s="24"/>
      <c r="E33" s="24"/>
      <c r="F33" s="24"/>
      <c r="G33" s="25"/>
    </row>
    <row r="34" spans="1:7">
      <c r="A34" s="6" t="s">
        <v>119</v>
      </c>
      <c r="B34" s="7">
        <v>3280</v>
      </c>
      <c r="C34" s="24"/>
      <c r="D34" s="24"/>
      <c r="E34" s="24"/>
      <c r="F34" s="24"/>
      <c r="G34" s="25"/>
    </row>
    <row r="35" spans="1:7" ht="37.5">
      <c r="A35" s="6" t="s">
        <v>120</v>
      </c>
      <c r="B35" s="7">
        <v>3290</v>
      </c>
      <c r="C35" s="24"/>
      <c r="D35" s="24"/>
      <c r="E35" s="24">
        <v>2</v>
      </c>
      <c r="F35" s="24"/>
      <c r="G35" s="25"/>
    </row>
    <row r="36" spans="1:7">
      <c r="A36" s="6" t="s">
        <v>54</v>
      </c>
      <c r="B36" s="7">
        <v>3300</v>
      </c>
      <c r="C36" s="24"/>
      <c r="D36" s="24"/>
      <c r="E36" s="24"/>
      <c r="F36" s="24"/>
      <c r="G36" s="25"/>
    </row>
    <row r="37" spans="1:7">
      <c r="A37" s="6" t="s">
        <v>112</v>
      </c>
      <c r="B37" s="7">
        <v>3310</v>
      </c>
      <c r="C37" s="24"/>
      <c r="D37" s="24"/>
      <c r="E37" s="24"/>
      <c r="F37" s="24"/>
      <c r="G37" s="25"/>
    </row>
    <row r="38" spans="1:7" ht="37.5">
      <c r="A38" s="19" t="s">
        <v>160</v>
      </c>
      <c r="B38" s="7">
        <v>3320</v>
      </c>
      <c r="C38" s="171">
        <f>C24+C25+C26+C27+C30+C31-C33-C34-C35-C36-C37</f>
        <v>0</v>
      </c>
      <c r="D38" s="171">
        <f>D24+D25+D26+D27+D30+D31-D33-D34-D35-D36-D37</f>
        <v>0</v>
      </c>
      <c r="E38" s="171">
        <f>E24+E25+E26+E27+E30+E31-E33-E34-E35-E36-E37</f>
        <v>-2</v>
      </c>
      <c r="F38" s="24"/>
      <c r="G38" s="25"/>
    </row>
    <row r="39" spans="1:7">
      <c r="A39" s="346" t="s">
        <v>161</v>
      </c>
      <c r="B39" s="347"/>
      <c r="C39" s="347"/>
      <c r="D39" s="347"/>
      <c r="E39" s="347"/>
      <c r="F39" s="347"/>
      <c r="G39" s="348"/>
    </row>
    <row r="40" spans="1:7">
      <c r="A40" s="19" t="s">
        <v>287</v>
      </c>
      <c r="B40" s="7"/>
      <c r="C40" s="24"/>
      <c r="D40" s="24"/>
      <c r="E40" s="24"/>
      <c r="F40" s="24"/>
      <c r="G40" s="25"/>
    </row>
    <row r="41" spans="1:7">
      <c r="A41" s="15" t="s">
        <v>167</v>
      </c>
      <c r="B41" s="7">
        <v>3400</v>
      </c>
      <c r="C41" s="24"/>
      <c r="D41" s="24"/>
      <c r="E41" s="24"/>
      <c r="F41" s="24"/>
      <c r="G41" s="25"/>
    </row>
    <row r="42" spans="1:7" ht="37.5">
      <c r="A42" s="6" t="s">
        <v>90</v>
      </c>
      <c r="B42" s="10"/>
      <c r="C42" s="28"/>
      <c r="D42" s="28"/>
      <c r="E42" s="28"/>
      <c r="F42" s="28"/>
      <c r="G42" s="10"/>
    </row>
    <row r="43" spans="1:7">
      <c r="A43" s="6" t="s">
        <v>89</v>
      </c>
      <c r="B43" s="7">
        <v>3410</v>
      </c>
      <c r="C43" s="24"/>
      <c r="D43" s="24"/>
      <c r="E43" s="24"/>
      <c r="F43" s="24"/>
      <c r="G43" s="25"/>
    </row>
    <row r="44" spans="1:7">
      <c r="A44" s="6" t="s">
        <v>94</v>
      </c>
      <c r="B44" s="4">
        <v>3420</v>
      </c>
      <c r="C44" s="23"/>
      <c r="D44" s="23"/>
      <c r="E44" s="23"/>
      <c r="F44" s="23"/>
      <c r="G44" s="22"/>
    </row>
    <row r="45" spans="1:7">
      <c r="A45" s="6" t="s">
        <v>121</v>
      </c>
      <c r="B45" s="7">
        <v>3430</v>
      </c>
      <c r="C45" s="24"/>
      <c r="D45" s="24"/>
      <c r="E45" s="24"/>
      <c r="F45" s="24"/>
      <c r="G45" s="25"/>
    </row>
    <row r="46" spans="1:7" ht="37.5">
      <c r="A46" s="6" t="s">
        <v>92</v>
      </c>
      <c r="B46" s="7"/>
      <c r="C46" s="24"/>
      <c r="D46" s="24"/>
      <c r="E46" s="24"/>
      <c r="F46" s="24"/>
      <c r="G46" s="25"/>
    </row>
    <row r="47" spans="1:7">
      <c r="A47" s="6" t="s">
        <v>89</v>
      </c>
      <c r="B47" s="4">
        <v>3440</v>
      </c>
      <c r="C47" s="23"/>
      <c r="D47" s="23"/>
      <c r="E47" s="23"/>
      <c r="F47" s="23"/>
      <c r="G47" s="22"/>
    </row>
    <row r="48" spans="1:7">
      <c r="A48" s="6" t="s">
        <v>94</v>
      </c>
      <c r="B48" s="4">
        <v>3450</v>
      </c>
      <c r="C48" s="23"/>
      <c r="D48" s="23"/>
      <c r="E48" s="23"/>
      <c r="F48" s="23"/>
      <c r="G48" s="22"/>
    </row>
    <row r="49" spans="1:7">
      <c r="A49" s="6" t="s">
        <v>121</v>
      </c>
      <c r="B49" s="4">
        <v>3460</v>
      </c>
      <c r="C49" s="23"/>
      <c r="D49" s="23"/>
      <c r="E49" s="23"/>
      <c r="F49" s="23"/>
      <c r="G49" s="22"/>
    </row>
    <row r="50" spans="1:7">
      <c r="A50" s="6" t="s">
        <v>116</v>
      </c>
      <c r="B50" s="4">
        <v>3470</v>
      </c>
      <c r="C50" s="23"/>
      <c r="D50" s="23"/>
      <c r="E50" s="23"/>
      <c r="F50" s="23"/>
      <c r="G50" s="22"/>
    </row>
    <row r="51" spans="1:7">
      <c r="A51" s="6" t="s">
        <v>117</v>
      </c>
      <c r="B51" s="4">
        <v>3480</v>
      </c>
      <c r="C51" s="23"/>
      <c r="D51" s="23"/>
      <c r="E51" s="23"/>
      <c r="F51" s="23"/>
      <c r="G51" s="22"/>
    </row>
    <row r="52" spans="1:7">
      <c r="A52" s="19" t="s">
        <v>288</v>
      </c>
      <c r="B52" s="7"/>
      <c r="C52" s="24"/>
      <c r="D52" s="24"/>
      <c r="E52" s="24"/>
      <c r="F52" s="24"/>
      <c r="G52" s="25"/>
    </row>
    <row r="53" spans="1:7" ht="37.5">
      <c r="A53" s="6" t="s">
        <v>289</v>
      </c>
      <c r="B53" s="7">
        <v>3490</v>
      </c>
      <c r="C53" s="177">
        <f>'2. Розрахунки з бюджетом'!C9</f>
        <v>64</v>
      </c>
      <c r="D53" s="24">
        <f>'2. Розрахунки з бюджетом'!D10</f>
        <v>21</v>
      </c>
      <c r="E53" s="177">
        <f>'2. Розрахунки з бюджетом'!E9</f>
        <v>0</v>
      </c>
      <c r="F53" s="24">
        <f>E53-D53</f>
        <v>-21</v>
      </c>
      <c r="G53" s="25">
        <f>E53/D53*100</f>
        <v>0</v>
      </c>
    </row>
    <row r="54" spans="1:7">
      <c r="A54" s="6" t="s">
        <v>290</v>
      </c>
      <c r="B54" s="7">
        <v>3500</v>
      </c>
      <c r="C54" s="24"/>
      <c r="D54" s="24">
        <v>71</v>
      </c>
      <c r="E54" s="24"/>
      <c r="F54" s="24"/>
      <c r="G54" s="25"/>
    </row>
    <row r="55" spans="1:7" ht="37.5">
      <c r="A55" s="6" t="s">
        <v>93</v>
      </c>
      <c r="B55" s="7"/>
      <c r="C55" s="177"/>
      <c r="D55" s="177"/>
      <c r="E55" s="177"/>
      <c r="F55" s="24"/>
      <c r="G55" s="25"/>
    </row>
    <row r="56" spans="1:7">
      <c r="A56" s="6" t="s">
        <v>89</v>
      </c>
      <c r="B56" s="4">
        <v>3510</v>
      </c>
      <c r="C56" s="178"/>
      <c r="D56" s="178"/>
      <c r="E56" s="178"/>
      <c r="F56" s="23"/>
      <c r="G56" s="22"/>
    </row>
    <row r="57" spans="1:7">
      <c r="A57" s="6" t="s">
        <v>94</v>
      </c>
      <c r="B57" s="4">
        <v>3520</v>
      </c>
      <c r="C57" s="178"/>
      <c r="D57" s="178"/>
      <c r="E57" s="178"/>
      <c r="F57" s="23"/>
      <c r="G57" s="22"/>
    </row>
    <row r="58" spans="1:7">
      <c r="A58" s="6" t="s">
        <v>121</v>
      </c>
      <c r="B58" s="4">
        <v>3530</v>
      </c>
      <c r="C58" s="178"/>
      <c r="D58" s="178"/>
      <c r="E58" s="178"/>
      <c r="F58" s="23"/>
      <c r="G58" s="22"/>
    </row>
    <row r="59" spans="1:7" ht="37.5">
      <c r="A59" s="6" t="s">
        <v>91</v>
      </c>
      <c r="B59" s="7"/>
      <c r="C59" s="177"/>
      <c r="D59" s="177"/>
      <c r="E59" s="177"/>
      <c r="F59" s="24"/>
      <c r="G59" s="25"/>
    </row>
    <row r="60" spans="1:7">
      <c r="A60" s="6" t="s">
        <v>89</v>
      </c>
      <c r="B60" s="4">
        <v>3540</v>
      </c>
      <c r="C60" s="178"/>
      <c r="D60" s="178"/>
      <c r="E60" s="178"/>
      <c r="F60" s="23"/>
      <c r="G60" s="22"/>
    </row>
    <row r="61" spans="1:7">
      <c r="A61" s="6" t="s">
        <v>94</v>
      </c>
      <c r="B61" s="4">
        <v>3550</v>
      </c>
      <c r="C61" s="178"/>
      <c r="D61" s="178"/>
      <c r="E61" s="178"/>
      <c r="F61" s="23"/>
      <c r="G61" s="22"/>
    </row>
    <row r="62" spans="1:7">
      <c r="A62" s="6" t="s">
        <v>121</v>
      </c>
      <c r="B62" s="4">
        <v>3560</v>
      </c>
      <c r="C62" s="178"/>
      <c r="D62" s="178"/>
      <c r="E62" s="178"/>
      <c r="F62" s="23"/>
      <c r="G62" s="22"/>
    </row>
    <row r="63" spans="1:7">
      <c r="A63" s="6" t="s">
        <v>112</v>
      </c>
      <c r="B63" s="4">
        <v>3570</v>
      </c>
      <c r="C63" s="178"/>
      <c r="D63" s="178"/>
      <c r="E63" s="178"/>
      <c r="F63" s="23"/>
      <c r="G63" s="22"/>
    </row>
    <row r="64" spans="1:7">
      <c r="A64" s="19" t="s">
        <v>162</v>
      </c>
      <c r="B64" s="4">
        <v>3580</v>
      </c>
      <c r="C64" s="178">
        <f>C41+C42+C46+C50+C51-C53-C54-C55-C59-C63</f>
        <v>-64</v>
      </c>
      <c r="D64" s="178">
        <f>D41+D42+D46+D50+D51-D53-D54-D55-D59-D63</f>
        <v>-92</v>
      </c>
      <c r="E64" s="178">
        <f>E41+E42+E46+E50+E51-E53-E54-E55-E59-E63</f>
        <v>0</v>
      </c>
      <c r="F64" s="24">
        <f>E64-D64</f>
        <v>92</v>
      </c>
      <c r="G64" s="25">
        <f>E64/D64*100</f>
        <v>0</v>
      </c>
    </row>
    <row r="65" spans="1:8" s="11" customFormat="1">
      <c r="A65" s="6" t="s">
        <v>322</v>
      </c>
      <c r="B65" s="4"/>
      <c r="C65" s="178"/>
      <c r="D65" s="178"/>
      <c r="E65" s="178"/>
      <c r="F65" s="23"/>
      <c r="G65" s="22"/>
    </row>
    <row r="66" spans="1:8" s="11" customFormat="1">
      <c r="A66" s="8" t="s">
        <v>33</v>
      </c>
      <c r="B66" s="4">
        <v>3600</v>
      </c>
      <c r="C66" s="178">
        <v>91</v>
      </c>
      <c r="D66" s="178">
        <v>302</v>
      </c>
      <c r="E66" s="23">
        <v>233</v>
      </c>
      <c r="F66" s="24">
        <f>E66-D66</f>
        <v>-69</v>
      </c>
      <c r="G66" s="25">
        <f>E66/D66*100</f>
        <v>77.152317880794712</v>
      </c>
    </row>
    <row r="67" spans="1:8" s="11" customFormat="1">
      <c r="A67" s="21" t="s">
        <v>291</v>
      </c>
      <c r="B67" s="4">
        <v>3610</v>
      </c>
      <c r="C67" s="178"/>
      <c r="D67" s="178"/>
      <c r="E67" s="23"/>
      <c r="F67" s="23"/>
      <c r="G67" s="22"/>
    </row>
    <row r="68" spans="1:8" s="11" customFormat="1">
      <c r="A68" s="8" t="s">
        <v>55</v>
      </c>
      <c r="B68" s="4">
        <v>3620</v>
      </c>
      <c r="C68" s="23">
        <v>252</v>
      </c>
      <c r="D68" s="178">
        <f t="shared" ref="D68:E68" si="0">D66+D21+D38+D64</f>
        <v>653</v>
      </c>
      <c r="E68" s="23">
        <f t="shared" si="0"/>
        <v>57</v>
      </c>
      <c r="F68" s="24">
        <f>E68-D68</f>
        <v>-596</v>
      </c>
      <c r="G68" s="25">
        <f>E68/D68*100</f>
        <v>8.7289433384379791</v>
      </c>
    </row>
    <row r="69" spans="1:8" s="11" customFormat="1">
      <c r="A69" s="8" t="s">
        <v>34</v>
      </c>
      <c r="B69" s="4">
        <v>3630</v>
      </c>
      <c r="C69" s="170">
        <f>C68-C66</f>
        <v>161</v>
      </c>
      <c r="D69" s="170">
        <f>D68-D66</f>
        <v>351</v>
      </c>
      <c r="E69" s="170">
        <f>E68-E66</f>
        <v>-176</v>
      </c>
      <c r="F69" s="24">
        <f>E69-D69</f>
        <v>-527</v>
      </c>
      <c r="G69" s="25">
        <f>E69/D69*100</f>
        <v>-50.142450142450144</v>
      </c>
    </row>
    <row r="70" spans="1:8" s="11" customFormat="1">
      <c r="A70" s="2"/>
      <c r="B70" s="14"/>
      <c r="C70" s="14"/>
      <c r="D70" s="14"/>
      <c r="E70" s="14"/>
      <c r="F70" s="14"/>
      <c r="G70" s="14"/>
    </row>
    <row r="71" spans="1:8" s="3" customFormat="1">
      <c r="A71" s="16"/>
      <c r="B71" s="1"/>
      <c r="C71" s="27"/>
      <c r="D71" s="20"/>
      <c r="E71" s="283"/>
      <c r="F71" s="277"/>
      <c r="G71" s="277"/>
    </row>
    <row r="72" spans="1:8" s="29" customFormat="1" ht="20.100000000000001" customHeight="1">
      <c r="A72" s="163" t="s">
        <v>360</v>
      </c>
      <c r="B72" s="161"/>
      <c r="F72" s="324" t="s">
        <v>419</v>
      </c>
      <c r="G72" s="324"/>
    </row>
    <row r="73" spans="1:8" s="45" customFormat="1" ht="19.5" customHeight="1">
      <c r="A73" s="36" t="s">
        <v>392</v>
      </c>
      <c r="C73" s="324" t="s">
        <v>78</v>
      </c>
      <c r="D73" s="324"/>
      <c r="E73" s="29"/>
      <c r="F73" s="324" t="s">
        <v>364</v>
      </c>
      <c r="G73" s="324"/>
    </row>
    <row r="74" spans="1:8" ht="45.75" customHeight="1"/>
    <row r="75" spans="1:8" s="135" customFormat="1" ht="80.25" customHeight="1">
      <c r="A75" s="336"/>
      <c r="B75" s="336"/>
      <c r="C75" s="336"/>
      <c r="D75" s="336"/>
      <c r="E75" s="336"/>
      <c r="F75" s="336"/>
      <c r="G75" s="336"/>
      <c r="H75" s="336"/>
    </row>
  </sheetData>
  <mergeCells count="12">
    <mergeCell ref="A39:G39"/>
    <mergeCell ref="A75:H75"/>
    <mergeCell ref="F73:G73"/>
    <mergeCell ref="C73:D73"/>
    <mergeCell ref="F72:G72"/>
    <mergeCell ref="A22:G22"/>
    <mergeCell ref="A8:G8"/>
    <mergeCell ref="A3:G3"/>
    <mergeCell ref="A5:A6"/>
    <mergeCell ref="B5:B6"/>
    <mergeCell ref="D5:G5"/>
    <mergeCell ref="C5:C6"/>
  </mergeCells>
  <phoneticPr fontId="3" type="noConversion"/>
  <pageMargins left="0.78740157480314965" right="0.39370078740157483" top="0.59055118110236227" bottom="0.59055118110236227" header="0.19685039370078741" footer="0.23622047244094491"/>
  <pageSetup paperSize="9" scale="43" orientation="portrait" r:id="rId1"/>
  <headerFooter alignWithMargins="0"/>
  <rowBreaks count="1" manualBreakCount="1">
    <brk id="53" max="6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  <pageSetUpPr fitToPage="1"/>
  </sheetPr>
  <dimension ref="A1:N182"/>
  <sheetViews>
    <sheetView view="pageBreakPreview" topLeftCell="A8" zoomScale="55" zoomScaleNormal="75" zoomScaleSheetLayoutView="55" workbookViewId="0">
      <selection activeCell="E10" sqref="E10"/>
    </sheetView>
  </sheetViews>
  <sheetFormatPr defaultRowHeight="20.25"/>
  <cols>
    <col min="1" max="1" width="67.7109375" style="29" customWidth="1"/>
    <col min="2" max="2" width="9.85546875" style="31" customWidth="1"/>
    <col min="3" max="3" width="20.42578125" style="31" customWidth="1"/>
    <col min="4" max="4" width="17.7109375" style="31" customWidth="1"/>
    <col min="5" max="5" width="18.42578125" style="31" customWidth="1"/>
    <col min="6" max="6" width="18.85546875" style="31" customWidth="1"/>
    <col min="7" max="7" width="18.5703125" style="31" customWidth="1"/>
    <col min="8" max="8" width="9.5703125" style="29" customWidth="1"/>
    <col min="9" max="9" width="9.85546875" style="29" customWidth="1"/>
    <col min="10" max="16384" width="9.140625" style="29"/>
  </cols>
  <sheetData>
    <row r="1" spans="1:14">
      <c r="A1" s="356" t="s">
        <v>379</v>
      </c>
      <c r="B1" s="356"/>
      <c r="C1" s="356"/>
      <c r="D1" s="356"/>
      <c r="E1" s="356"/>
      <c r="F1" s="356"/>
      <c r="G1" s="356"/>
    </row>
    <row r="2" spans="1:14">
      <c r="A2" s="358"/>
      <c r="B2" s="358"/>
      <c r="C2" s="358"/>
      <c r="D2" s="358"/>
      <c r="E2" s="358"/>
      <c r="F2" s="358"/>
      <c r="G2" s="358"/>
    </row>
    <row r="3" spans="1:14" ht="43.5" customHeight="1">
      <c r="A3" s="354" t="s">
        <v>286</v>
      </c>
      <c r="B3" s="357" t="s">
        <v>17</v>
      </c>
      <c r="C3" s="343" t="s">
        <v>357</v>
      </c>
      <c r="D3" s="341" t="s">
        <v>355</v>
      </c>
      <c r="E3" s="341"/>
      <c r="F3" s="341"/>
      <c r="G3" s="341"/>
    </row>
    <row r="4" spans="1:14" ht="56.25" customHeight="1">
      <c r="A4" s="355"/>
      <c r="B4" s="357"/>
      <c r="C4" s="344"/>
      <c r="D4" s="38" t="s">
        <v>264</v>
      </c>
      <c r="E4" s="38" t="s">
        <v>247</v>
      </c>
      <c r="F4" s="39" t="s">
        <v>274</v>
      </c>
      <c r="G4" s="39" t="s">
        <v>275</v>
      </c>
    </row>
    <row r="5" spans="1:14" ht="15.75" customHeight="1">
      <c r="A5" s="35">
        <v>1</v>
      </c>
      <c r="B5" s="38">
        <v>2</v>
      </c>
      <c r="C5" s="35">
        <v>3</v>
      </c>
      <c r="D5" s="35">
        <v>4</v>
      </c>
      <c r="E5" s="38">
        <v>5</v>
      </c>
      <c r="F5" s="35">
        <v>6</v>
      </c>
      <c r="G5" s="38">
        <v>7</v>
      </c>
    </row>
    <row r="6" spans="1:14" s="44" customFormat="1" ht="56.25" customHeight="1">
      <c r="A6" s="42" t="s">
        <v>80</v>
      </c>
      <c r="B6" s="63">
        <v>4000</v>
      </c>
      <c r="C6" s="172">
        <f>SUM(C7:C11)</f>
        <v>0</v>
      </c>
      <c r="D6" s="172">
        <f>SUM(D7:D11)</f>
        <v>0</v>
      </c>
      <c r="E6" s="172">
        <f>SUM(E7:E11)</f>
        <v>2</v>
      </c>
      <c r="F6" s="48"/>
      <c r="G6" s="49"/>
    </row>
    <row r="7" spans="1:14" ht="56.25" customHeight="1">
      <c r="A7" s="42" t="s">
        <v>1</v>
      </c>
      <c r="B7" s="64" t="s">
        <v>223</v>
      </c>
      <c r="C7" s="40"/>
      <c r="D7" s="40"/>
      <c r="E7" s="40"/>
      <c r="F7" s="40"/>
      <c r="G7" s="41"/>
    </row>
    <row r="8" spans="1:14" ht="56.25" customHeight="1">
      <c r="A8" s="42" t="s">
        <v>2</v>
      </c>
      <c r="B8" s="63">
        <v>4020</v>
      </c>
      <c r="C8" s="48"/>
      <c r="D8" s="48"/>
      <c r="E8" s="48"/>
      <c r="F8" s="48"/>
      <c r="G8" s="49"/>
      <c r="N8" s="30"/>
    </row>
    <row r="9" spans="1:14" ht="56.25" customHeight="1">
      <c r="A9" s="42" t="s">
        <v>29</v>
      </c>
      <c r="B9" s="64">
        <v>4030</v>
      </c>
      <c r="C9" s="40"/>
      <c r="D9" s="40"/>
      <c r="E9" s="40"/>
      <c r="F9" s="40"/>
      <c r="G9" s="41"/>
      <c r="M9" s="30"/>
    </row>
    <row r="10" spans="1:14" ht="56.25" customHeight="1">
      <c r="A10" s="42" t="s">
        <v>3</v>
      </c>
      <c r="B10" s="63">
        <v>4040</v>
      </c>
      <c r="C10" s="48"/>
      <c r="D10" s="48"/>
      <c r="E10" s="48">
        <v>2</v>
      </c>
      <c r="F10" s="48"/>
      <c r="G10" s="49"/>
    </row>
    <row r="11" spans="1:14" ht="56.25" customHeight="1">
      <c r="A11" s="42" t="s">
        <v>70</v>
      </c>
      <c r="B11" s="64">
        <v>4050</v>
      </c>
      <c r="C11" s="40"/>
      <c r="D11" s="40"/>
      <c r="E11" s="40"/>
      <c r="F11" s="40"/>
      <c r="G11" s="41"/>
    </row>
    <row r="12" spans="1:14">
      <c r="B12" s="29"/>
      <c r="C12" s="29"/>
      <c r="D12" s="29"/>
      <c r="E12" s="29"/>
      <c r="F12" s="29"/>
      <c r="G12" s="29"/>
    </row>
    <row r="13" spans="1:14">
      <c r="B13" s="29"/>
      <c r="C13" s="29"/>
      <c r="D13" s="29"/>
      <c r="E13" s="29"/>
      <c r="F13" s="29"/>
      <c r="G13" s="29"/>
    </row>
    <row r="14" spans="1:14" ht="19.5" customHeight="1">
      <c r="A14" s="31"/>
      <c r="B14" s="29"/>
      <c r="C14" s="29"/>
      <c r="D14" s="29"/>
      <c r="E14" s="29"/>
      <c r="F14" s="29"/>
      <c r="G14" s="29"/>
    </row>
    <row r="15" spans="1:14" ht="20.100000000000001" customHeight="1">
      <c r="A15" s="163" t="s">
        <v>360</v>
      </c>
      <c r="B15" s="161"/>
      <c r="C15" s="29"/>
      <c r="D15" s="29"/>
      <c r="E15" s="29"/>
      <c r="F15" s="324" t="s">
        <v>419</v>
      </c>
      <c r="G15" s="324"/>
    </row>
    <row r="16" spans="1:14" s="45" customFormat="1" ht="19.5" customHeight="1">
      <c r="A16" s="36" t="s">
        <v>392</v>
      </c>
      <c r="C16" s="324" t="s">
        <v>78</v>
      </c>
      <c r="D16" s="324"/>
      <c r="E16" s="29"/>
      <c r="F16" s="324" t="s">
        <v>364</v>
      </c>
      <c r="G16" s="324"/>
    </row>
    <row r="17" spans="1:8">
      <c r="A17" s="46"/>
    </row>
    <row r="18" spans="1:8" ht="35.25" customHeight="1">
      <c r="A18" s="46"/>
    </row>
    <row r="19" spans="1:8" s="135" customFormat="1" ht="102" customHeight="1">
      <c r="A19" s="353"/>
      <c r="B19" s="353"/>
      <c r="C19" s="353"/>
      <c r="D19" s="353"/>
      <c r="E19" s="353"/>
      <c r="F19" s="353"/>
      <c r="G19" s="353"/>
      <c r="H19" s="353"/>
    </row>
    <row r="20" spans="1:8">
      <c r="A20" s="46"/>
    </row>
    <row r="21" spans="1:8">
      <c r="A21" s="46"/>
    </row>
    <row r="22" spans="1:8">
      <c r="A22" s="46"/>
    </row>
    <row r="23" spans="1:8">
      <c r="A23" s="46"/>
    </row>
    <row r="24" spans="1:8">
      <c r="A24" s="46"/>
    </row>
    <row r="25" spans="1:8">
      <c r="A25" s="46"/>
    </row>
    <row r="26" spans="1:8">
      <c r="A26" s="46"/>
    </row>
    <row r="27" spans="1:8">
      <c r="A27" s="46"/>
    </row>
    <row r="28" spans="1:8">
      <c r="A28" s="46"/>
    </row>
    <row r="29" spans="1:8">
      <c r="A29" s="46"/>
    </row>
    <row r="30" spans="1:8">
      <c r="A30" s="46"/>
    </row>
    <row r="31" spans="1:8">
      <c r="A31" s="46"/>
    </row>
    <row r="32" spans="1:8">
      <c r="A32" s="46"/>
    </row>
    <row r="33" spans="1:1">
      <c r="A33" s="46"/>
    </row>
    <row r="34" spans="1:1">
      <c r="A34" s="46"/>
    </row>
    <row r="35" spans="1:1">
      <c r="A35" s="46"/>
    </row>
    <row r="36" spans="1:1">
      <c r="A36" s="46"/>
    </row>
    <row r="37" spans="1:1">
      <c r="A37" s="46"/>
    </row>
    <row r="38" spans="1:1">
      <c r="A38" s="46"/>
    </row>
    <row r="39" spans="1:1">
      <c r="A39" s="46"/>
    </row>
    <row r="40" spans="1:1">
      <c r="A40" s="46"/>
    </row>
    <row r="41" spans="1:1">
      <c r="A41" s="46"/>
    </row>
    <row r="42" spans="1:1">
      <c r="A42" s="46"/>
    </row>
    <row r="43" spans="1:1">
      <c r="A43" s="46"/>
    </row>
    <row r="44" spans="1:1">
      <c r="A44" s="46"/>
    </row>
    <row r="45" spans="1:1">
      <c r="A45" s="46"/>
    </row>
    <row r="46" spans="1:1">
      <c r="A46" s="46"/>
    </row>
    <row r="47" spans="1:1">
      <c r="A47" s="46"/>
    </row>
    <row r="48" spans="1:1">
      <c r="A48" s="46"/>
    </row>
    <row r="49" spans="1:1">
      <c r="A49" s="46"/>
    </row>
    <row r="50" spans="1:1">
      <c r="A50" s="46"/>
    </row>
    <row r="51" spans="1:1">
      <c r="A51" s="46"/>
    </row>
    <row r="52" spans="1:1">
      <c r="A52" s="46"/>
    </row>
    <row r="53" spans="1:1">
      <c r="A53" s="46"/>
    </row>
    <row r="54" spans="1:1">
      <c r="A54" s="46"/>
    </row>
    <row r="55" spans="1:1">
      <c r="A55" s="46"/>
    </row>
    <row r="56" spans="1:1">
      <c r="A56" s="46"/>
    </row>
    <row r="57" spans="1:1">
      <c r="A57" s="46"/>
    </row>
    <row r="58" spans="1:1">
      <c r="A58" s="46"/>
    </row>
    <row r="59" spans="1:1">
      <c r="A59" s="46"/>
    </row>
    <row r="60" spans="1:1">
      <c r="A60" s="46"/>
    </row>
    <row r="61" spans="1:1">
      <c r="A61" s="46"/>
    </row>
    <row r="62" spans="1:1">
      <c r="A62" s="46"/>
    </row>
    <row r="63" spans="1:1">
      <c r="A63" s="46"/>
    </row>
    <row r="64" spans="1:1">
      <c r="A64" s="46"/>
    </row>
    <row r="65" spans="1:1">
      <c r="A65" s="46"/>
    </row>
    <row r="66" spans="1:1">
      <c r="A66" s="46"/>
    </row>
    <row r="67" spans="1:1">
      <c r="A67" s="46"/>
    </row>
    <row r="68" spans="1:1">
      <c r="A68" s="46"/>
    </row>
    <row r="69" spans="1:1">
      <c r="A69" s="46"/>
    </row>
    <row r="70" spans="1:1">
      <c r="A70" s="46"/>
    </row>
    <row r="71" spans="1:1">
      <c r="A71" s="46"/>
    </row>
    <row r="72" spans="1:1">
      <c r="A72" s="46"/>
    </row>
    <row r="73" spans="1:1">
      <c r="A73" s="46"/>
    </row>
    <row r="74" spans="1:1">
      <c r="A74" s="46"/>
    </row>
    <row r="75" spans="1:1">
      <c r="A75" s="46"/>
    </row>
    <row r="76" spans="1:1">
      <c r="A76" s="46"/>
    </row>
    <row r="77" spans="1:1">
      <c r="A77" s="46"/>
    </row>
    <row r="78" spans="1:1">
      <c r="A78" s="46"/>
    </row>
    <row r="79" spans="1:1">
      <c r="A79" s="46"/>
    </row>
    <row r="80" spans="1:1">
      <c r="A80" s="46"/>
    </row>
    <row r="81" spans="1:1">
      <c r="A81" s="46"/>
    </row>
    <row r="82" spans="1:1">
      <c r="A82" s="46"/>
    </row>
    <row r="83" spans="1:1">
      <c r="A83" s="46"/>
    </row>
    <row r="84" spans="1:1">
      <c r="A84" s="46"/>
    </row>
    <row r="85" spans="1:1">
      <c r="A85" s="46"/>
    </row>
    <row r="86" spans="1:1">
      <c r="A86" s="46"/>
    </row>
    <row r="87" spans="1:1">
      <c r="A87" s="46"/>
    </row>
    <row r="88" spans="1:1">
      <c r="A88" s="46"/>
    </row>
    <row r="89" spans="1:1">
      <c r="A89" s="46"/>
    </row>
    <row r="90" spans="1:1">
      <c r="A90" s="46"/>
    </row>
    <row r="91" spans="1:1">
      <c r="A91" s="46"/>
    </row>
    <row r="92" spans="1:1">
      <c r="A92" s="46"/>
    </row>
    <row r="93" spans="1:1">
      <c r="A93" s="46"/>
    </row>
    <row r="94" spans="1:1">
      <c r="A94" s="46"/>
    </row>
    <row r="95" spans="1:1">
      <c r="A95" s="46"/>
    </row>
    <row r="96" spans="1:1">
      <c r="A96" s="46"/>
    </row>
    <row r="97" spans="1:1">
      <c r="A97" s="46"/>
    </row>
    <row r="98" spans="1:1">
      <c r="A98" s="46"/>
    </row>
    <row r="99" spans="1:1">
      <c r="A99" s="46"/>
    </row>
    <row r="100" spans="1:1">
      <c r="A100" s="46"/>
    </row>
    <row r="101" spans="1:1">
      <c r="A101" s="46"/>
    </row>
    <row r="102" spans="1:1">
      <c r="A102" s="46"/>
    </row>
    <row r="103" spans="1:1">
      <c r="A103" s="46"/>
    </row>
    <row r="104" spans="1:1">
      <c r="A104" s="46"/>
    </row>
    <row r="105" spans="1:1">
      <c r="A105" s="46"/>
    </row>
    <row r="106" spans="1:1">
      <c r="A106" s="46"/>
    </row>
    <row r="107" spans="1:1">
      <c r="A107" s="46"/>
    </row>
    <row r="108" spans="1:1">
      <c r="A108" s="46"/>
    </row>
    <row r="109" spans="1:1">
      <c r="A109" s="46"/>
    </row>
    <row r="110" spans="1:1">
      <c r="A110" s="46"/>
    </row>
    <row r="111" spans="1:1">
      <c r="A111" s="46"/>
    </row>
    <row r="112" spans="1:1">
      <c r="A112" s="46"/>
    </row>
    <row r="113" spans="1:1">
      <c r="A113" s="46"/>
    </row>
    <row r="114" spans="1:1">
      <c r="A114" s="46"/>
    </row>
    <row r="115" spans="1:1">
      <c r="A115" s="46"/>
    </row>
    <row r="116" spans="1:1">
      <c r="A116" s="46"/>
    </row>
    <row r="117" spans="1:1">
      <c r="A117" s="46"/>
    </row>
    <row r="118" spans="1:1">
      <c r="A118" s="46"/>
    </row>
    <row r="119" spans="1:1">
      <c r="A119" s="46"/>
    </row>
    <row r="120" spans="1:1">
      <c r="A120" s="46"/>
    </row>
    <row r="121" spans="1:1">
      <c r="A121" s="46"/>
    </row>
    <row r="122" spans="1:1">
      <c r="A122" s="46"/>
    </row>
    <row r="123" spans="1:1">
      <c r="A123" s="46"/>
    </row>
    <row r="124" spans="1:1">
      <c r="A124" s="46"/>
    </row>
    <row r="125" spans="1:1">
      <c r="A125" s="46"/>
    </row>
    <row r="126" spans="1:1">
      <c r="A126" s="46"/>
    </row>
    <row r="127" spans="1:1">
      <c r="A127" s="46"/>
    </row>
    <row r="128" spans="1:1">
      <c r="A128" s="46"/>
    </row>
    <row r="129" spans="1:1">
      <c r="A129" s="46"/>
    </row>
    <row r="130" spans="1:1">
      <c r="A130" s="46"/>
    </row>
    <row r="131" spans="1:1">
      <c r="A131" s="46"/>
    </row>
    <row r="132" spans="1:1">
      <c r="A132" s="46"/>
    </row>
    <row r="133" spans="1:1">
      <c r="A133" s="46"/>
    </row>
    <row r="134" spans="1:1">
      <c r="A134" s="46"/>
    </row>
    <row r="135" spans="1:1">
      <c r="A135" s="46"/>
    </row>
    <row r="136" spans="1:1">
      <c r="A136" s="46"/>
    </row>
    <row r="137" spans="1:1">
      <c r="A137" s="46"/>
    </row>
    <row r="138" spans="1:1">
      <c r="A138" s="46"/>
    </row>
    <row r="139" spans="1:1">
      <c r="A139" s="46"/>
    </row>
    <row r="140" spans="1:1">
      <c r="A140" s="46"/>
    </row>
    <row r="141" spans="1:1">
      <c r="A141" s="46"/>
    </row>
    <row r="142" spans="1:1">
      <c r="A142" s="46"/>
    </row>
    <row r="143" spans="1:1">
      <c r="A143" s="46"/>
    </row>
    <row r="144" spans="1:1">
      <c r="A144" s="46"/>
    </row>
    <row r="145" spans="1:1">
      <c r="A145" s="46"/>
    </row>
    <row r="146" spans="1:1">
      <c r="A146" s="46"/>
    </row>
    <row r="147" spans="1:1">
      <c r="A147" s="46"/>
    </row>
    <row r="148" spans="1:1">
      <c r="A148" s="46"/>
    </row>
    <row r="149" spans="1:1">
      <c r="A149" s="46"/>
    </row>
    <row r="150" spans="1:1">
      <c r="A150" s="46"/>
    </row>
    <row r="151" spans="1:1">
      <c r="A151" s="46"/>
    </row>
    <row r="152" spans="1:1">
      <c r="A152" s="46"/>
    </row>
    <row r="153" spans="1:1">
      <c r="A153" s="46"/>
    </row>
    <row r="154" spans="1:1">
      <c r="A154" s="46"/>
    </row>
    <row r="155" spans="1:1">
      <c r="A155" s="46"/>
    </row>
    <row r="156" spans="1:1">
      <c r="A156" s="46"/>
    </row>
    <row r="157" spans="1:1">
      <c r="A157" s="46"/>
    </row>
    <row r="158" spans="1:1">
      <c r="A158" s="46"/>
    </row>
    <row r="159" spans="1:1">
      <c r="A159" s="46"/>
    </row>
    <row r="160" spans="1:1">
      <c r="A160" s="46"/>
    </row>
    <row r="161" spans="1:1">
      <c r="A161" s="46"/>
    </row>
    <row r="162" spans="1:1">
      <c r="A162" s="46"/>
    </row>
    <row r="163" spans="1:1">
      <c r="A163" s="46"/>
    </row>
    <row r="164" spans="1:1">
      <c r="A164" s="46"/>
    </row>
    <row r="165" spans="1:1">
      <c r="A165" s="46"/>
    </row>
    <row r="166" spans="1:1">
      <c r="A166" s="46"/>
    </row>
    <row r="167" spans="1:1">
      <c r="A167" s="46"/>
    </row>
    <row r="168" spans="1:1">
      <c r="A168" s="46"/>
    </row>
    <row r="169" spans="1:1">
      <c r="A169" s="46"/>
    </row>
    <row r="170" spans="1:1">
      <c r="A170" s="46"/>
    </row>
    <row r="171" spans="1:1">
      <c r="A171" s="46"/>
    </row>
    <row r="172" spans="1:1">
      <c r="A172" s="46"/>
    </row>
    <row r="173" spans="1:1">
      <c r="A173" s="46"/>
    </row>
    <row r="174" spans="1:1">
      <c r="A174" s="46"/>
    </row>
    <row r="175" spans="1:1">
      <c r="A175" s="46"/>
    </row>
    <row r="176" spans="1:1">
      <c r="A176" s="46"/>
    </row>
    <row r="177" spans="1:1">
      <c r="A177" s="46"/>
    </row>
    <row r="178" spans="1:1">
      <c r="A178" s="46"/>
    </row>
    <row r="179" spans="1:1">
      <c r="A179" s="46"/>
    </row>
    <row r="180" spans="1:1">
      <c r="A180" s="46"/>
    </row>
    <row r="181" spans="1:1">
      <c r="A181" s="46"/>
    </row>
    <row r="182" spans="1:1">
      <c r="A182" s="46"/>
    </row>
  </sheetData>
  <mergeCells count="10">
    <mergeCell ref="A19:H19"/>
    <mergeCell ref="F16:G16"/>
    <mergeCell ref="A3:A4"/>
    <mergeCell ref="A1:G1"/>
    <mergeCell ref="B3:B4"/>
    <mergeCell ref="A2:G2"/>
    <mergeCell ref="C3:C4"/>
    <mergeCell ref="D3:G3"/>
    <mergeCell ref="C16:D16"/>
    <mergeCell ref="F15:G15"/>
  </mergeCells>
  <phoneticPr fontId="0" type="noConversion"/>
  <pageMargins left="0.78740157480314965" right="0.39370078740157483" top="0.59055118110236227" bottom="0.59055118110236227" header="0.27559055118110237" footer="0.31496062992125984"/>
  <pageSetup paperSize="9" scale="53" firstPageNumber="9" orientation="portrait" useFirstPageNumber="1" r:id="rId1"/>
  <headerFooter alignWithMargins="0"/>
  <ignoredErrors>
    <ignoredError sqref="B7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I28"/>
  <sheetViews>
    <sheetView view="pageBreakPreview" topLeftCell="A19" zoomScale="75" zoomScaleNormal="75" zoomScaleSheetLayoutView="70" workbookViewId="0">
      <selection activeCell="E19" sqref="E19"/>
    </sheetView>
  </sheetViews>
  <sheetFormatPr defaultRowHeight="20.25"/>
  <cols>
    <col min="1" max="1" width="87.28515625" style="66" customWidth="1"/>
    <col min="2" max="2" width="16.5703125" style="66" customWidth="1"/>
    <col min="3" max="3" width="19.7109375" style="66" customWidth="1"/>
    <col min="4" max="4" width="20" style="66" customWidth="1"/>
    <col min="5" max="5" width="19.7109375" style="66" customWidth="1"/>
    <col min="6" max="6" width="39" style="66" customWidth="1"/>
    <col min="7" max="7" width="9.5703125" style="66" customWidth="1"/>
    <col min="8" max="8" width="9.140625" style="66"/>
    <col min="9" max="9" width="27.140625" style="66" customWidth="1"/>
    <col min="10" max="16384" width="9.140625" style="66"/>
  </cols>
  <sheetData>
    <row r="1" spans="1:6" ht="19.5" customHeight="1">
      <c r="A1" s="362" t="s">
        <v>380</v>
      </c>
      <c r="B1" s="362"/>
      <c r="C1" s="362"/>
      <c r="D1" s="362"/>
      <c r="E1" s="362"/>
      <c r="F1" s="362"/>
    </row>
    <row r="2" spans="1:6" ht="24" customHeight="1"/>
    <row r="3" spans="1:6" ht="36" customHeight="1">
      <c r="A3" s="363" t="s">
        <v>286</v>
      </c>
      <c r="B3" s="363" t="s">
        <v>0</v>
      </c>
      <c r="C3" s="363" t="s">
        <v>99</v>
      </c>
      <c r="D3" s="357" t="s">
        <v>357</v>
      </c>
      <c r="E3" s="365" t="s">
        <v>355</v>
      </c>
      <c r="F3" s="363" t="s">
        <v>323</v>
      </c>
    </row>
    <row r="4" spans="1:6" ht="36" customHeight="1">
      <c r="A4" s="364"/>
      <c r="B4" s="364"/>
      <c r="C4" s="364"/>
      <c r="D4" s="357"/>
      <c r="E4" s="366"/>
      <c r="F4" s="364"/>
    </row>
    <row r="5" spans="1:6" ht="20.25" customHeight="1">
      <c r="A5" s="67">
        <v>1</v>
      </c>
      <c r="B5" s="67">
        <v>2</v>
      </c>
      <c r="C5" s="67">
        <v>3</v>
      </c>
      <c r="D5" s="67">
        <v>4</v>
      </c>
      <c r="E5" s="67">
        <v>5</v>
      </c>
      <c r="F5" s="67">
        <v>6</v>
      </c>
    </row>
    <row r="6" spans="1:6">
      <c r="A6" s="359" t="s">
        <v>189</v>
      </c>
      <c r="B6" s="360"/>
      <c r="C6" s="360"/>
      <c r="D6" s="360"/>
      <c r="E6" s="360"/>
      <c r="F6" s="361"/>
    </row>
    <row r="7" spans="1:6" ht="63.75" customHeight="1">
      <c r="A7" s="42" t="s">
        <v>351</v>
      </c>
      <c r="B7" s="38">
        <v>5000</v>
      </c>
      <c r="C7" s="68" t="s">
        <v>342</v>
      </c>
      <c r="D7" s="281">
        <f>'фінплан - зведені показники'!C33/'фінплан - зведені показники'!C31*100%</f>
        <v>0.25959885386819487</v>
      </c>
      <c r="E7" s="281">
        <f>'фінплан - зведені показники'!E33/'фінплан - зведені показники'!E31*100%</f>
        <v>0.20458265139116202</v>
      </c>
      <c r="F7" s="70"/>
    </row>
    <row r="8" spans="1:6" ht="63.75" customHeight="1">
      <c r="A8" s="42" t="s">
        <v>352</v>
      </c>
      <c r="B8" s="38">
        <v>5010</v>
      </c>
      <c r="C8" s="68" t="s">
        <v>342</v>
      </c>
      <c r="D8" s="281">
        <f>'фінплан - зведені показники'!C38/'фінплан - зведені показники'!C31*100%</f>
        <v>7.6217765042979946E-2</v>
      </c>
      <c r="E8" s="281">
        <f>'фінплан - зведені показники'!E38/'фінплан - зведені показники'!E31*100%</f>
        <v>-0.55319148936170215</v>
      </c>
      <c r="F8" s="70"/>
    </row>
    <row r="9" spans="1:6" ht="60.75" customHeight="1">
      <c r="A9" s="71" t="s">
        <v>395</v>
      </c>
      <c r="B9" s="38">
        <v>5020</v>
      </c>
      <c r="C9" s="68" t="s">
        <v>342</v>
      </c>
      <c r="D9" s="173">
        <f>'фінплан - зведені показники'!C44/'фінплан - зведені показники'!C70</f>
        <v>3.6202185792349725E-2</v>
      </c>
      <c r="E9" s="173">
        <f>'фінплан - зведені показники'!E44/'фінплан - зведені показники'!E70</f>
        <v>-0.34011627906976744</v>
      </c>
      <c r="F9" s="70" t="s">
        <v>343</v>
      </c>
    </row>
    <row r="10" spans="1:6" ht="63.75" customHeight="1">
      <c r="A10" s="71" t="s">
        <v>330</v>
      </c>
      <c r="B10" s="38">
        <v>5030</v>
      </c>
      <c r="C10" s="68" t="s">
        <v>342</v>
      </c>
      <c r="D10" s="173">
        <f>'фінплан - зведені показники'!C44/'фінплан - зведені показники'!C76</f>
        <v>0.10578842315369262</v>
      </c>
      <c r="E10" s="173">
        <f>'фінплан - зведені показники'!E44/'фінплан - зведені показники'!E76</f>
        <v>-2.1017964071856285</v>
      </c>
      <c r="F10" s="70"/>
    </row>
    <row r="11" spans="1:6" ht="68.25" customHeight="1">
      <c r="A11" s="71" t="s">
        <v>331</v>
      </c>
      <c r="B11" s="38">
        <v>5040</v>
      </c>
      <c r="C11" s="68" t="s">
        <v>100</v>
      </c>
      <c r="D11" s="173">
        <f>'фінплан - зведені показники'!C44/'фінплан - зведені показники'!C31</f>
        <v>3.0372492836676219E-2</v>
      </c>
      <c r="E11" s="173">
        <f>'фінплан - зведені показники'!E44/'фінплан - зведені показники'!E31</f>
        <v>-0.57446808510638303</v>
      </c>
      <c r="F11" s="70" t="s">
        <v>344</v>
      </c>
    </row>
    <row r="12" spans="1:6" ht="42.75" customHeight="1">
      <c r="A12" s="359" t="s">
        <v>191</v>
      </c>
      <c r="B12" s="360"/>
      <c r="C12" s="360"/>
      <c r="D12" s="360"/>
      <c r="E12" s="360"/>
      <c r="F12" s="361"/>
    </row>
    <row r="13" spans="1:6" ht="82.5" customHeight="1">
      <c r="A13" s="70" t="s">
        <v>336</v>
      </c>
      <c r="B13" s="38">
        <v>5100</v>
      </c>
      <c r="C13" s="68"/>
      <c r="D13" s="173">
        <f>'фінплан - зведені показники'!C73/'фінплан - зведені показники'!C38</f>
        <v>7.2406015037593985</v>
      </c>
      <c r="E13" s="173">
        <f>'фінплан - зведені показники'!E73/'фінплан - зведені показники'!E38</f>
        <v>-2.559171597633136</v>
      </c>
      <c r="F13" s="70"/>
    </row>
    <row r="14" spans="1:6" ht="128.25" customHeight="1">
      <c r="A14" s="70" t="s">
        <v>332</v>
      </c>
      <c r="B14" s="38">
        <v>5110</v>
      </c>
      <c r="C14" s="68" t="s">
        <v>176</v>
      </c>
      <c r="D14" s="173">
        <f>'фінплан - зведені показники'!C76/'фінплан - зведені показники'!C73</f>
        <v>0.52024922118380057</v>
      </c>
      <c r="E14" s="173">
        <f>'фінплан - зведені показники'!E76/'фінплан - зведені показники'!E73</f>
        <v>0.19306358381502889</v>
      </c>
      <c r="F14" s="70" t="s">
        <v>345</v>
      </c>
    </row>
    <row r="15" spans="1:6" ht="171.75" customHeight="1">
      <c r="A15" s="70" t="s">
        <v>333</v>
      </c>
      <c r="B15" s="38">
        <v>5120</v>
      </c>
      <c r="C15" s="68" t="s">
        <v>176</v>
      </c>
      <c r="D15" s="173">
        <f>'фінплан - зведені показники'!C68/'фінплан - зведені показники'!C72</f>
        <v>0.33541017653167188</v>
      </c>
      <c r="E15" s="173">
        <f>'фінплан - зведені показники'!E68/'фінплан - зведені показники'!E72</f>
        <v>0.176878612716763</v>
      </c>
      <c r="F15" s="70" t="s">
        <v>347</v>
      </c>
    </row>
    <row r="16" spans="1:6" ht="36.75" customHeight="1">
      <c r="A16" s="359" t="s">
        <v>190</v>
      </c>
      <c r="B16" s="360"/>
      <c r="C16" s="360"/>
      <c r="D16" s="360"/>
      <c r="E16" s="360"/>
      <c r="F16" s="361"/>
    </row>
    <row r="17" spans="1:9" ht="48" customHeight="1">
      <c r="A17" s="70" t="s">
        <v>334</v>
      </c>
      <c r="B17" s="38">
        <v>5200</v>
      </c>
      <c r="C17" s="68"/>
      <c r="D17" s="173">
        <f>'4. Кап. інвестиції'!C6/'1. Фін результат'!C113</f>
        <v>0</v>
      </c>
      <c r="E17" s="173">
        <f>'4. Кап. інвестиції'!E6/'1. Фін результат'!E113</f>
        <v>1.1834319526627219E-2</v>
      </c>
      <c r="F17" s="70"/>
    </row>
    <row r="18" spans="1:9" ht="81" customHeight="1">
      <c r="A18" s="70" t="s">
        <v>365</v>
      </c>
      <c r="B18" s="38">
        <v>5210</v>
      </c>
      <c r="C18" s="68"/>
      <c r="D18" s="173">
        <f>'фінплан - зведені показники'!C61/'фінплан - зведені показники'!C31</f>
        <v>0</v>
      </c>
      <c r="E18" s="173">
        <f>'фінплан - зведені показники'!E61/'фінплан - зведені показники'!E31</f>
        <v>3.2733224222585926E-3</v>
      </c>
      <c r="F18" s="70"/>
    </row>
    <row r="19" spans="1:9" ht="65.25" customHeight="1">
      <c r="A19" s="70" t="s">
        <v>353</v>
      </c>
      <c r="B19" s="38">
        <v>5220</v>
      </c>
      <c r="C19" s="68" t="s">
        <v>342</v>
      </c>
      <c r="D19" s="173">
        <v>0.63</v>
      </c>
      <c r="E19" s="173">
        <v>0.6</v>
      </c>
      <c r="F19" s="70" t="s">
        <v>346</v>
      </c>
      <c r="G19" s="282" t="s">
        <v>551</v>
      </c>
    </row>
    <row r="20" spans="1:9" ht="35.25" customHeight="1">
      <c r="A20" s="359" t="s">
        <v>335</v>
      </c>
      <c r="B20" s="360"/>
      <c r="C20" s="360"/>
      <c r="D20" s="360"/>
      <c r="E20" s="360"/>
      <c r="F20" s="361"/>
    </row>
    <row r="21" spans="1:9" ht="110.25" customHeight="1">
      <c r="A21" s="71" t="s">
        <v>354</v>
      </c>
      <c r="B21" s="38">
        <v>5300</v>
      </c>
      <c r="C21" s="68"/>
      <c r="D21" s="69"/>
      <c r="E21" s="69"/>
      <c r="F21" s="72"/>
    </row>
    <row r="23" spans="1:9" s="29" customFormat="1" ht="20.100000000000001" customHeight="1">
      <c r="A23" s="163" t="s">
        <v>360</v>
      </c>
      <c r="B23" s="161"/>
      <c r="E23" s="324" t="s">
        <v>419</v>
      </c>
      <c r="F23" s="324"/>
    </row>
    <row r="24" spans="1:9" s="45" customFormat="1" ht="20.100000000000001" customHeight="1">
      <c r="A24" s="36" t="s">
        <v>393</v>
      </c>
      <c r="B24" s="324" t="s">
        <v>78</v>
      </c>
      <c r="C24" s="324"/>
      <c r="D24" s="324"/>
      <c r="E24" s="324" t="s">
        <v>327</v>
      </c>
      <c r="F24" s="324"/>
      <c r="G24" s="29"/>
    </row>
    <row r="26" spans="1:9" ht="53.25" customHeight="1">
      <c r="I26" s="26"/>
    </row>
    <row r="27" spans="1:9" s="135" customFormat="1" ht="102" customHeight="1">
      <c r="A27" s="353"/>
      <c r="B27" s="353"/>
      <c r="C27" s="353"/>
      <c r="D27" s="353"/>
      <c r="E27" s="353"/>
      <c r="F27" s="353"/>
      <c r="G27" s="353"/>
      <c r="H27" s="353"/>
    </row>
    <row r="28" spans="1:9" s="45" customFormat="1">
      <c r="A28" s="36"/>
      <c r="B28" s="29"/>
      <c r="C28" s="324"/>
      <c r="D28" s="324"/>
      <c r="E28" s="29"/>
      <c r="F28" s="33"/>
    </row>
  </sheetData>
  <mergeCells count="16">
    <mergeCell ref="A6:F6"/>
    <mergeCell ref="A12:F12"/>
    <mergeCell ref="A1:F1"/>
    <mergeCell ref="A3:A4"/>
    <mergeCell ref="B3:B4"/>
    <mergeCell ref="C3:C4"/>
    <mergeCell ref="F3:F4"/>
    <mergeCell ref="D3:D4"/>
    <mergeCell ref="E3:E4"/>
    <mergeCell ref="C28:D28"/>
    <mergeCell ref="A16:F16"/>
    <mergeCell ref="B24:D24"/>
    <mergeCell ref="E24:F24"/>
    <mergeCell ref="A20:F20"/>
    <mergeCell ref="A27:H27"/>
    <mergeCell ref="E23:F23"/>
  </mergeCells>
  <phoneticPr fontId="3" type="noConversion"/>
  <pageMargins left="0.78740157480314965" right="0.39370078740157483" top="0.59055118110236227" bottom="0.59055118110236227" header="0.11811023622047245" footer="0.31496062992125984"/>
  <pageSetup paperSize="9" scale="44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S92"/>
  <sheetViews>
    <sheetView tabSelected="1" view="pageBreakPreview" topLeftCell="A12" zoomScale="75" zoomScaleNormal="75" zoomScaleSheetLayoutView="75" workbookViewId="0">
      <selection activeCell="B21" sqref="B21:C21"/>
    </sheetView>
  </sheetViews>
  <sheetFormatPr defaultRowHeight="20.25" outlineLevelRow="1"/>
  <cols>
    <col min="1" max="1" width="44.85546875" style="45" customWidth="1"/>
    <col min="2" max="2" width="13.5703125" style="33" customWidth="1"/>
    <col min="3" max="3" width="18.5703125" style="45" customWidth="1"/>
    <col min="4" max="4" width="16.140625" style="45" customWidth="1"/>
    <col min="5" max="5" width="17.140625" style="45" customWidth="1"/>
    <col min="6" max="6" width="16.5703125" style="45" customWidth="1"/>
    <col min="7" max="7" width="15.28515625" style="45" customWidth="1"/>
    <col min="8" max="8" width="16.5703125" style="45" customWidth="1"/>
    <col min="9" max="9" width="16.140625" style="45" customWidth="1"/>
    <col min="10" max="10" width="16.42578125" style="45" customWidth="1"/>
    <col min="11" max="11" width="16.5703125" style="45" customWidth="1"/>
    <col min="12" max="12" width="16.85546875" style="45" customWidth="1"/>
    <col min="13" max="15" width="16.7109375" style="45" customWidth="1"/>
    <col min="16" max="16384" width="9.140625" style="45"/>
  </cols>
  <sheetData>
    <row r="1" spans="1:15" ht="18.75" hidden="1" customHeight="1" outlineLevel="1">
      <c r="N1" s="416" t="s">
        <v>240</v>
      </c>
      <c r="O1" s="416"/>
    </row>
    <row r="2" spans="1:15" hidden="1" outlineLevel="1">
      <c r="N2" s="416" t="s">
        <v>260</v>
      </c>
      <c r="O2" s="416"/>
    </row>
    <row r="3" spans="1:15" collapsed="1">
      <c r="A3" s="417" t="s">
        <v>543</v>
      </c>
      <c r="B3" s="417"/>
      <c r="C3" s="417"/>
      <c r="D3" s="417"/>
      <c r="E3" s="417"/>
      <c r="F3" s="417"/>
      <c r="G3" s="417"/>
      <c r="H3" s="417"/>
      <c r="I3" s="417"/>
      <c r="J3" s="417"/>
      <c r="K3" s="417"/>
      <c r="L3" s="417"/>
      <c r="M3" s="417"/>
      <c r="N3" s="417"/>
      <c r="O3" s="417"/>
    </row>
    <row r="4" spans="1:15" ht="3.75" customHeight="1">
      <c r="A4" s="417"/>
      <c r="B4" s="417"/>
      <c r="C4" s="417"/>
      <c r="D4" s="417"/>
      <c r="E4" s="417"/>
      <c r="F4" s="417"/>
      <c r="G4" s="417"/>
      <c r="H4" s="417"/>
      <c r="I4" s="417"/>
      <c r="J4" s="417"/>
      <c r="K4" s="417"/>
      <c r="L4" s="417"/>
      <c r="M4" s="417"/>
      <c r="N4" s="417"/>
      <c r="O4" s="417"/>
    </row>
    <row r="5" spans="1:15">
      <c r="A5" s="324" t="s">
        <v>556</v>
      </c>
      <c r="B5" s="324"/>
      <c r="C5" s="324"/>
      <c r="D5" s="324"/>
      <c r="E5" s="324"/>
      <c r="F5" s="324"/>
      <c r="G5" s="324"/>
      <c r="H5" s="324"/>
      <c r="I5" s="324"/>
      <c r="J5" s="324"/>
      <c r="K5" s="324"/>
      <c r="L5" s="324"/>
      <c r="M5" s="324"/>
      <c r="N5" s="324"/>
      <c r="O5" s="324"/>
    </row>
    <row r="6" spans="1:15" ht="14.25" customHeight="1">
      <c r="A6" s="324" t="s">
        <v>133</v>
      </c>
      <c r="B6" s="324"/>
      <c r="C6" s="324"/>
      <c r="D6" s="324"/>
      <c r="E6" s="324"/>
      <c r="F6" s="324"/>
      <c r="G6" s="324"/>
      <c r="H6" s="324"/>
      <c r="I6" s="324"/>
      <c r="J6" s="324"/>
      <c r="K6" s="324"/>
      <c r="L6" s="324"/>
      <c r="M6" s="324"/>
      <c r="N6" s="324"/>
      <c r="O6" s="324"/>
    </row>
    <row r="7" spans="1:15" ht="24.95" customHeight="1">
      <c r="A7" s="356" t="s">
        <v>381</v>
      </c>
      <c r="B7" s="356"/>
      <c r="C7" s="356"/>
      <c r="D7" s="356"/>
      <c r="E7" s="356"/>
      <c r="F7" s="356"/>
      <c r="G7" s="356"/>
      <c r="H7" s="356"/>
      <c r="I7" s="356"/>
      <c r="J7" s="356"/>
      <c r="K7" s="356"/>
      <c r="L7" s="356"/>
      <c r="M7" s="356"/>
      <c r="N7" s="356"/>
      <c r="O7" s="356"/>
    </row>
    <row r="8" spans="1:15" ht="9" customHeight="1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</row>
    <row r="9" spans="1:15" ht="41.25" customHeight="1">
      <c r="A9" s="418" t="s">
        <v>386</v>
      </c>
      <c r="B9" s="419"/>
      <c r="C9" s="419"/>
      <c r="D9" s="419"/>
      <c r="E9" s="419"/>
      <c r="F9" s="419"/>
      <c r="G9" s="419"/>
      <c r="H9" s="419"/>
      <c r="I9" s="419"/>
      <c r="J9" s="419"/>
      <c r="K9" s="419"/>
      <c r="L9" s="419"/>
      <c r="M9" s="419"/>
      <c r="N9" s="419"/>
      <c r="O9" s="419"/>
    </row>
    <row r="10" spans="1:15" ht="69.75" customHeight="1">
      <c r="B10" s="370"/>
      <c r="C10" s="370"/>
      <c r="D10" s="370"/>
      <c r="E10" s="370"/>
    </row>
    <row r="11" spans="1:15" s="29" customFormat="1" ht="40.5" customHeight="1">
      <c r="A11" s="38" t="s">
        <v>286</v>
      </c>
      <c r="B11" s="357" t="s">
        <v>135</v>
      </c>
      <c r="C11" s="357"/>
      <c r="D11" s="357" t="s">
        <v>30</v>
      </c>
      <c r="E11" s="357"/>
      <c r="F11" s="357" t="s">
        <v>324</v>
      </c>
      <c r="G11" s="357"/>
      <c r="H11" s="357" t="s">
        <v>325</v>
      </c>
      <c r="I11" s="357"/>
      <c r="J11" s="357" t="s">
        <v>326</v>
      </c>
      <c r="K11" s="357"/>
      <c r="L11" s="357" t="s">
        <v>293</v>
      </c>
      <c r="M11" s="357"/>
      <c r="N11" s="357" t="s">
        <v>294</v>
      </c>
      <c r="O11" s="357"/>
    </row>
    <row r="12" spans="1:15" s="29" customFormat="1" ht="17.25" customHeight="1">
      <c r="A12" s="212">
        <v>1</v>
      </c>
      <c r="B12" s="408">
        <v>2</v>
      </c>
      <c r="C12" s="409"/>
      <c r="D12" s="408">
        <v>3</v>
      </c>
      <c r="E12" s="409"/>
      <c r="F12" s="408">
        <v>4</v>
      </c>
      <c r="G12" s="409"/>
      <c r="H12" s="408">
        <v>5</v>
      </c>
      <c r="I12" s="409"/>
      <c r="J12" s="408">
        <v>6</v>
      </c>
      <c r="K12" s="409"/>
      <c r="L12" s="408">
        <v>7</v>
      </c>
      <c r="M12" s="409"/>
      <c r="N12" s="407">
        <v>8</v>
      </c>
      <c r="O12" s="407"/>
    </row>
    <row r="13" spans="1:15" s="29" customFormat="1">
      <c r="A13" s="399" t="s">
        <v>134</v>
      </c>
      <c r="B13" s="400"/>
      <c r="C13" s="400"/>
      <c r="D13" s="400"/>
      <c r="E13" s="400"/>
      <c r="F13" s="400"/>
      <c r="G13" s="400"/>
      <c r="H13" s="400"/>
      <c r="I13" s="400"/>
      <c r="J13" s="400"/>
      <c r="K13" s="400"/>
      <c r="L13" s="400"/>
      <c r="M13" s="400"/>
      <c r="N13" s="400"/>
      <c r="O13" s="401"/>
    </row>
    <row r="14" spans="1:15" s="29" customFormat="1" ht="20.100000000000001" customHeight="1">
      <c r="A14" s="264" t="s">
        <v>295</v>
      </c>
      <c r="B14" s="407">
        <v>2</v>
      </c>
      <c r="C14" s="407"/>
      <c r="D14" s="371">
        <v>2</v>
      </c>
      <c r="E14" s="371"/>
      <c r="F14" s="371">
        <v>2</v>
      </c>
      <c r="G14" s="371"/>
      <c r="H14" s="371">
        <v>2</v>
      </c>
      <c r="I14" s="371"/>
      <c r="J14" s="371">
        <v>2</v>
      </c>
      <c r="K14" s="371"/>
      <c r="L14" s="371">
        <f>J14-H14</f>
        <v>0</v>
      </c>
      <c r="M14" s="371"/>
      <c r="N14" s="402">
        <f>J14*100/H14</f>
        <v>100</v>
      </c>
      <c r="O14" s="402"/>
    </row>
    <row r="15" spans="1:15" s="29" customFormat="1" ht="20.100000000000001" customHeight="1">
      <c r="A15" s="264" t="s">
        <v>296</v>
      </c>
      <c r="B15" s="407"/>
      <c r="C15" s="407"/>
      <c r="D15" s="371"/>
      <c r="E15" s="371"/>
      <c r="F15" s="371"/>
      <c r="G15" s="371"/>
      <c r="H15" s="371"/>
      <c r="I15" s="371"/>
      <c r="J15" s="371"/>
      <c r="K15" s="371"/>
      <c r="L15" s="371">
        <f>J15-H15</f>
        <v>0</v>
      </c>
      <c r="M15" s="371"/>
      <c r="N15" s="402"/>
      <c r="O15" s="402"/>
    </row>
    <row r="16" spans="1:15" s="29" customFormat="1" ht="20.100000000000001" customHeight="1">
      <c r="A16" s="264" t="s">
        <v>297</v>
      </c>
      <c r="B16" s="407">
        <v>12</v>
      </c>
      <c r="C16" s="407"/>
      <c r="D16" s="371">
        <v>12</v>
      </c>
      <c r="E16" s="371"/>
      <c r="F16" s="371">
        <v>12</v>
      </c>
      <c r="G16" s="371"/>
      <c r="H16" s="371">
        <v>12</v>
      </c>
      <c r="I16" s="371"/>
      <c r="J16" s="371">
        <v>8</v>
      </c>
      <c r="K16" s="371"/>
      <c r="L16" s="371">
        <f>J16-H16</f>
        <v>-4</v>
      </c>
      <c r="M16" s="371"/>
      <c r="N16" s="402">
        <f>J16*100/H16</f>
        <v>66.666666666666671</v>
      </c>
      <c r="O16" s="402"/>
    </row>
    <row r="17" spans="1:16" s="29" customFormat="1" ht="20.100000000000001" customHeight="1">
      <c r="A17" s="264" t="s">
        <v>298</v>
      </c>
      <c r="B17" s="407">
        <v>2</v>
      </c>
      <c r="C17" s="407"/>
      <c r="D17" s="371">
        <v>3</v>
      </c>
      <c r="E17" s="371"/>
      <c r="F17" s="371">
        <v>3</v>
      </c>
      <c r="G17" s="371"/>
      <c r="H17" s="371">
        <v>3</v>
      </c>
      <c r="I17" s="371"/>
      <c r="J17" s="371">
        <v>1</v>
      </c>
      <c r="K17" s="371"/>
      <c r="L17" s="371">
        <f>J17-H17</f>
        <v>-2</v>
      </c>
      <c r="M17" s="371"/>
      <c r="N17" s="402">
        <f>J17*100/H17</f>
        <v>33.333333333333336</v>
      </c>
      <c r="O17" s="402"/>
    </row>
    <row r="18" spans="1:16" s="29" customFormat="1" ht="20.100000000000001" customHeight="1">
      <c r="A18" s="264" t="s">
        <v>299</v>
      </c>
      <c r="B18" s="407">
        <v>1</v>
      </c>
      <c r="C18" s="407"/>
      <c r="D18" s="371">
        <v>1</v>
      </c>
      <c r="E18" s="371"/>
      <c r="F18" s="371">
        <v>1</v>
      </c>
      <c r="G18" s="371"/>
      <c r="H18" s="371">
        <v>1</v>
      </c>
      <c r="I18" s="371"/>
      <c r="J18" s="371">
        <v>1</v>
      </c>
      <c r="K18" s="371"/>
      <c r="L18" s="371">
        <f>J18-H18</f>
        <v>0</v>
      </c>
      <c r="M18" s="371"/>
      <c r="N18" s="402">
        <f>J18*100/H18</f>
        <v>100</v>
      </c>
      <c r="O18" s="402"/>
    </row>
    <row r="19" spans="1:16" s="29" customFormat="1" ht="20.100000000000001" customHeight="1">
      <c r="A19" s="264" t="s">
        <v>300</v>
      </c>
      <c r="B19" s="407"/>
      <c r="C19" s="407"/>
      <c r="D19" s="371"/>
      <c r="E19" s="371"/>
      <c r="F19" s="371"/>
      <c r="G19" s="371"/>
      <c r="H19" s="371"/>
      <c r="I19" s="371"/>
      <c r="J19" s="371"/>
      <c r="K19" s="371"/>
      <c r="L19" s="371"/>
      <c r="M19" s="371"/>
      <c r="N19" s="402"/>
      <c r="O19" s="402"/>
    </row>
    <row r="20" spans="1:16" s="29" customFormat="1">
      <c r="A20" s="399" t="s">
        <v>367</v>
      </c>
      <c r="B20" s="400"/>
      <c r="C20" s="400"/>
      <c r="D20" s="400"/>
      <c r="E20" s="400"/>
      <c r="F20" s="400"/>
      <c r="G20" s="400"/>
      <c r="H20" s="400"/>
      <c r="I20" s="400"/>
      <c r="J20" s="400"/>
      <c r="K20" s="400"/>
      <c r="L20" s="400"/>
      <c r="M20" s="400"/>
      <c r="N20" s="400"/>
      <c r="O20" s="401"/>
    </row>
    <row r="21" spans="1:16" s="29" customFormat="1" ht="20.100000000000001" customHeight="1">
      <c r="A21" s="264" t="s">
        <v>302</v>
      </c>
      <c r="B21" s="487">
        <v>123</v>
      </c>
      <c r="C21" s="487"/>
      <c r="D21" s="487">
        <v>146</v>
      </c>
      <c r="E21" s="487"/>
      <c r="F21" s="372">
        <v>180</v>
      </c>
      <c r="G21" s="372"/>
      <c r="H21" s="372">
        <v>135</v>
      </c>
      <c r="I21" s="372"/>
      <c r="J21" s="372">
        <v>81</v>
      </c>
      <c r="K21" s="372"/>
      <c r="L21" s="371">
        <f>J21-H21</f>
        <v>-54</v>
      </c>
      <c r="M21" s="371"/>
      <c r="N21" s="402">
        <f>J21*100/H21</f>
        <v>60</v>
      </c>
      <c r="O21" s="402"/>
    </row>
    <row r="22" spans="1:16" s="29" customFormat="1" ht="40.5" customHeight="1">
      <c r="A22" s="264" t="s">
        <v>301</v>
      </c>
      <c r="B22" s="487">
        <v>183</v>
      </c>
      <c r="C22" s="487"/>
      <c r="D22" s="487">
        <v>136</v>
      </c>
      <c r="E22" s="487"/>
      <c r="F22" s="372">
        <v>155</v>
      </c>
      <c r="G22" s="372"/>
      <c r="H22" s="372">
        <v>116</v>
      </c>
      <c r="I22" s="372"/>
      <c r="J22" s="372">
        <v>80</v>
      </c>
      <c r="K22" s="372"/>
      <c r="L22" s="371">
        <f>J22-H22</f>
        <v>-36</v>
      </c>
      <c r="M22" s="371"/>
      <c r="N22" s="402">
        <f>J22*100/H22</f>
        <v>68.965517241379317</v>
      </c>
      <c r="O22" s="402"/>
      <c r="P22" s="208">
        <f>'1. Фін результат'!E111</f>
        <v>366</v>
      </c>
    </row>
    <row r="23" spans="1:16" s="29" customFormat="1" ht="20.100000000000001" customHeight="1">
      <c r="A23" s="264" t="s">
        <v>303</v>
      </c>
      <c r="B23" s="487">
        <v>672</v>
      </c>
      <c r="C23" s="487"/>
      <c r="D23" s="487">
        <v>585</v>
      </c>
      <c r="E23" s="487"/>
      <c r="F23" s="372">
        <v>896</v>
      </c>
      <c r="G23" s="372"/>
      <c r="H23" s="372">
        <v>672</v>
      </c>
      <c r="I23" s="372"/>
      <c r="J23" s="372">
        <v>205</v>
      </c>
      <c r="K23" s="372"/>
      <c r="L23" s="371">
        <f>J23-H23</f>
        <v>-467</v>
      </c>
      <c r="M23" s="371"/>
      <c r="N23" s="402">
        <f>J23*100/H23</f>
        <v>30.50595238095238</v>
      </c>
      <c r="O23" s="402"/>
    </row>
    <row r="24" spans="1:16" s="29" customFormat="1">
      <c r="A24" s="399" t="s">
        <v>553</v>
      </c>
      <c r="B24" s="400"/>
      <c r="C24" s="400"/>
      <c r="D24" s="400"/>
      <c r="E24" s="400"/>
      <c r="F24" s="400"/>
      <c r="G24" s="400"/>
      <c r="H24" s="400"/>
      <c r="I24" s="400"/>
      <c r="J24" s="400"/>
      <c r="K24" s="400"/>
      <c r="L24" s="400"/>
      <c r="M24" s="400"/>
      <c r="N24" s="400"/>
      <c r="O24" s="401"/>
    </row>
    <row r="25" spans="1:16" s="29" customFormat="1" ht="20.100000000000001" customHeight="1">
      <c r="A25" s="264" t="s">
        <v>302</v>
      </c>
      <c r="B25" s="487">
        <v>149</v>
      </c>
      <c r="C25" s="487"/>
      <c r="D25" s="487">
        <v>178</v>
      </c>
      <c r="E25" s="487"/>
      <c r="F25" s="372">
        <v>220</v>
      </c>
      <c r="G25" s="372"/>
      <c r="H25" s="372">
        <v>165</v>
      </c>
      <c r="I25" s="372"/>
      <c r="J25" s="372">
        <v>99</v>
      </c>
      <c r="K25" s="372"/>
      <c r="L25" s="371">
        <f>J25-H25</f>
        <v>-66</v>
      </c>
      <c r="M25" s="371"/>
      <c r="N25" s="402">
        <f>J25*100/H25</f>
        <v>60</v>
      </c>
      <c r="O25" s="402"/>
    </row>
    <row r="26" spans="1:16" s="29" customFormat="1" ht="42.75" customHeight="1">
      <c r="A26" s="264" t="s">
        <v>301</v>
      </c>
      <c r="B26" s="487">
        <v>224</v>
      </c>
      <c r="C26" s="487"/>
      <c r="D26" s="487">
        <v>166</v>
      </c>
      <c r="E26" s="487"/>
      <c r="F26" s="372">
        <v>189</v>
      </c>
      <c r="G26" s="372"/>
      <c r="H26" s="372">
        <v>142</v>
      </c>
      <c r="I26" s="372"/>
      <c r="J26" s="372">
        <v>98</v>
      </c>
      <c r="K26" s="372"/>
      <c r="L26" s="371">
        <f>J26-H26</f>
        <v>-44</v>
      </c>
      <c r="M26" s="371"/>
      <c r="N26" s="402">
        <f>J26*100/H26</f>
        <v>69.014084507042256</v>
      </c>
      <c r="O26" s="402"/>
      <c r="P26" s="208">
        <f>'1. Фін результат'!E111+'1. Фін результат'!E112</f>
        <v>460</v>
      </c>
    </row>
    <row r="27" spans="1:16" s="29" customFormat="1" ht="20.100000000000001" customHeight="1">
      <c r="A27" s="264" t="s">
        <v>303</v>
      </c>
      <c r="B27" s="487">
        <v>813</v>
      </c>
      <c r="C27" s="487"/>
      <c r="D27" s="487">
        <v>698</v>
      </c>
      <c r="E27" s="487"/>
      <c r="F27" s="372">
        <v>1086</v>
      </c>
      <c r="G27" s="372"/>
      <c r="H27" s="372">
        <v>815</v>
      </c>
      <c r="I27" s="372"/>
      <c r="J27" s="372">
        <v>263</v>
      </c>
      <c r="K27" s="372"/>
      <c r="L27" s="371">
        <f>J27-H27</f>
        <v>-552</v>
      </c>
      <c r="M27" s="371"/>
      <c r="N27" s="402">
        <f>J27*100/H27</f>
        <v>32.269938650306749</v>
      </c>
      <c r="O27" s="402"/>
    </row>
    <row r="28" spans="1:16" s="29" customFormat="1">
      <c r="A28" s="399" t="s">
        <v>552</v>
      </c>
      <c r="B28" s="400"/>
      <c r="C28" s="400"/>
      <c r="D28" s="400"/>
      <c r="E28" s="400"/>
      <c r="F28" s="400"/>
      <c r="G28" s="400"/>
      <c r="H28" s="400"/>
      <c r="I28" s="400"/>
      <c r="J28" s="400"/>
      <c r="K28" s="400"/>
      <c r="L28" s="400"/>
      <c r="M28" s="400"/>
      <c r="N28" s="400"/>
      <c r="O28" s="401"/>
    </row>
    <row r="29" spans="1:16" s="29" customFormat="1" ht="20.100000000000001" customHeight="1">
      <c r="A29" s="264" t="s">
        <v>302</v>
      </c>
      <c r="B29" s="487">
        <v>10232</v>
      </c>
      <c r="C29" s="487"/>
      <c r="D29" s="487">
        <v>12166</v>
      </c>
      <c r="E29" s="487"/>
      <c r="F29" s="372">
        <v>15015</v>
      </c>
      <c r="G29" s="372"/>
      <c r="H29" s="371">
        <v>15015</v>
      </c>
      <c r="I29" s="371"/>
      <c r="J29" s="372">
        <v>9015</v>
      </c>
      <c r="K29" s="372"/>
      <c r="L29" s="371">
        <f>J29-H29</f>
        <v>-6000</v>
      </c>
      <c r="M29" s="371"/>
      <c r="N29" s="402">
        <f>J29*100/H29</f>
        <v>60.039960039960043</v>
      </c>
      <c r="O29" s="402"/>
    </row>
    <row r="30" spans="1:16" s="29" customFormat="1" ht="45" customHeight="1">
      <c r="A30" s="264" t="s">
        <v>301</v>
      </c>
      <c r="B30" s="487">
        <v>4417</v>
      </c>
      <c r="C30" s="487"/>
      <c r="D30" s="487">
        <v>4533</v>
      </c>
      <c r="E30" s="487"/>
      <c r="F30" s="372">
        <v>6097</v>
      </c>
      <c r="G30" s="372"/>
      <c r="H30" s="371">
        <v>6097</v>
      </c>
      <c r="I30" s="371"/>
      <c r="J30" s="372">
        <v>2963</v>
      </c>
      <c r="K30" s="372"/>
      <c r="L30" s="371">
        <f>J30-H30</f>
        <v>-3134</v>
      </c>
      <c r="M30" s="371"/>
      <c r="N30" s="402">
        <f>J30*100/H30</f>
        <v>48.597670985730687</v>
      </c>
      <c r="O30" s="402"/>
    </row>
    <row r="31" spans="1:16" s="29" customFormat="1" ht="20.100000000000001" customHeight="1">
      <c r="A31" s="264" t="s">
        <v>303</v>
      </c>
      <c r="B31" s="487">
        <v>4312</v>
      </c>
      <c r="C31" s="487"/>
      <c r="D31" s="487">
        <v>4056</v>
      </c>
      <c r="E31" s="487"/>
      <c r="F31" s="372">
        <v>4979</v>
      </c>
      <c r="G31" s="372"/>
      <c r="H31" s="371">
        <v>4979</v>
      </c>
      <c r="I31" s="371"/>
      <c r="J31" s="372">
        <v>2277</v>
      </c>
      <c r="K31" s="372"/>
      <c r="L31" s="371">
        <f>J31-H31</f>
        <v>-2702</v>
      </c>
      <c r="M31" s="371"/>
      <c r="N31" s="402">
        <f>J31*100/H31</f>
        <v>45.73207471379795</v>
      </c>
      <c r="O31" s="402"/>
    </row>
    <row r="32" spans="1:16" s="29" customFormat="1" ht="42.75" customHeight="1">
      <c r="A32" s="399" t="s">
        <v>304</v>
      </c>
      <c r="B32" s="400"/>
      <c r="C32" s="400"/>
      <c r="D32" s="400"/>
      <c r="E32" s="400"/>
      <c r="F32" s="400"/>
      <c r="G32" s="400"/>
      <c r="H32" s="400"/>
      <c r="I32" s="400"/>
      <c r="J32" s="400"/>
      <c r="K32" s="400"/>
      <c r="L32" s="400"/>
      <c r="M32" s="400"/>
      <c r="N32" s="400"/>
      <c r="O32" s="401"/>
    </row>
    <row r="33" spans="1:15" s="29" customFormat="1" ht="20.100000000000001" customHeight="1">
      <c r="A33" s="264" t="s">
        <v>302</v>
      </c>
      <c r="B33" s="487">
        <v>10232</v>
      </c>
      <c r="C33" s="487"/>
      <c r="D33" s="487">
        <v>12166</v>
      </c>
      <c r="E33" s="487"/>
      <c r="F33" s="371">
        <f>F29</f>
        <v>15015</v>
      </c>
      <c r="G33" s="371"/>
      <c r="H33" s="371">
        <f>H29</f>
        <v>15015</v>
      </c>
      <c r="I33" s="371"/>
      <c r="J33" s="372">
        <v>9015</v>
      </c>
      <c r="K33" s="372"/>
      <c r="L33" s="371">
        <f>J33-H33</f>
        <v>-6000</v>
      </c>
      <c r="M33" s="371"/>
      <c r="N33" s="402">
        <f>J33*100/H33</f>
        <v>60.039960039960043</v>
      </c>
      <c r="O33" s="402"/>
    </row>
    <row r="34" spans="1:15" s="29" customFormat="1" ht="35.25" customHeight="1">
      <c r="A34" s="264" t="s">
        <v>301</v>
      </c>
      <c r="B34" s="487">
        <v>4417</v>
      </c>
      <c r="C34" s="487"/>
      <c r="D34" s="487">
        <v>4566</v>
      </c>
      <c r="E34" s="487"/>
      <c r="F34" s="371">
        <f>F30</f>
        <v>6097</v>
      </c>
      <c r="G34" s="371"/>
      <c r="H34" s="371">
        <f>H30</f>
        <v>6097</v>
      </c>
      <c r="I34" s="371"/>
      <c r="J34" s="372">
        <v>2963</v>
      </c>
      <c r="K34" s="372"/>
      <c r="L34" s="371">
        <f>J34-H34</f>
        <v>-3134</v>
      </c>
      <c r="M34" s="371"/>
      <c r="N34" s="402">
        <f>J34*100/H34</f>
        <v>48.597670985730687</v>
      </c>
      <c r="O34" s="402"/>
    </row>
    <row r="35" spans="1:15" s="29" customFormat="1" ht="20.100000000000001" customHeight="1">
      <c r="A35" s="264" t="s">
        <v>303</v>
      </c>
      <c r="B35" s="487">
        <v>4312</v>
      </c>
      <c r="C35" s="487"/>
      <c r="D35" s="487">
        <v>4056</v>
      </c>
      <c r="E35" s="487"/>
      <c r="F35" s="371">
        <f>F31</f>
        <v>4979</v>
      </c>
      <c r="G35" s="371"/>
      <c r="H35" s="371">
        <f>H31</f>
        <v>4979</v>
      </c>
      <c r="I35" s="371"/>
      <c r="J35" s="372">
        <v>2277</v>
      </c>
      <c r="K35" s="372"/>
      <c r="L35" s="371">
        <f>J35-H35</f>
        <v>-2702</v>
      </c>
      <c r="M35" s="371"/>
      <c r="N35" s="402">
        <f>J35*100/H35</f>
        <v>45.73207471379795</v>
      </c>
      <c r="O35" s="402"/>
    </row>
    <row r="36" spans="1:15" s="29" customFormat="1" ht="7.5" customHeight="1">
      <c r="A36" s="32"/>
      <c r="B36" s="32"/>
      <c r="C36" s="32"/>
      <c r="D36" s="73"/>
      <c r="E36" s="73"/>
      <c r="F36" s="73"/>
      <c r="G36" s="73"/>
      <c r="H36" s="73"/>
      <c r="I36" s="73"/>
      <c r="J36" s="73"/>
      <c r="K36" s="73"/>
      <c r="L36" s="73"/>
      <c r="M36" s="73"/>
      <c r="N36" s="65"/>
      <c r="O36" s="65"/>
    </row>
    <row r="37" spans="1:15" ht="22.5" customHeight="1">
      <c r="A37" s="421" t="s">
        <v>349</v>
      </c>
      <c r="B37" s="421"/>
      <c r="C37" s="421"/>
      <c r="D37" s="421"/>
      <c r="E37" s="421"/>
      <c r="F37" s="421"/>
      <c r="G37" s="421"/>
      <c r="H37" s="421"/>
      <c r="I37" s="421"/>
      <c r="J37" s="421"/>
      <c r="K37" s="421"/>
      <c r="L37" s="421"/>
      <c r="M37" s="421"/>
      <c r="N37" s="421"/>
      <c r="O37" s="421"/>
    </row>
    <row r="38" spans="1:15" ht="11.25" customHeight="1">
      <c r="A38" s="74"/>
      <c r="B38" s="74"/>
      <c r="C38" s="74"/>
      <c r="D38" s="74"/>
      <c r="E38" s="74"/>
      <c r="F38" s="74"/>
      <c r="G38" s="74"/>
      <c r="H38" s="74"/>
      <c r="I38" s="74"/>
    </row>
    <row r="39" spans="1:15" ht="30.75" customHeight="1">
      <c r="A39" s="425" t="s">
        <v>373</v>
      </c>
      <c r="B39" s="425"/>
      <c r="C39" s="425"/>
      <c r="D39" s="425"/>
      <c r="E39" s="425"/>
      <c r="F39" s="425"/>
      <c r="G39" s="425"/>
      <c r="H39" s="425"/>
      <c r="I39" s="425"/>
      <c r="J39" s="425"/>
      <c r="K39" s="425"/>
      <c r="L39" s="425"/>
      <c r="M39" s="425"/>
      <c r="N39" s="425"/>
      <c r="O39" s="425"/>
    </row>
    <row r="40" spans="1:15" ht="30.75" customHeight="1">
      <c r="A40" s="294" t="s">
        <v>136</v>
      </c>
      <c r="B40" s="422" t="s">
        <v>374</v>
      </c>
      <c r="C40" s="423"/>
      <c r="D40" s="423"/>
      <c r="E40" s="424"/>
      <c r="F40" s="390" t="s">
        <v>84</v>
      </c>
      <c r="G40" s="390"/>
      <c r="H40" s="390"/>
      <c r="I40" s="390"/>
      <c r="J40" s="390"/>
      <c r="K40" s="390"/>
      <c r="L40" s="390"/>
      <c r="M40" s="390"/>
      <c r="N40" s="390"/>
      <c r="O40" s="390"/>
    </row>
    <row r="41" spans="1:15" ht="17.25" customHeight="1">
      <c r="A41" s="294">
        <v>1</v>
      </c>
      <c r="B41" s="393">
        <v>2</v>
      </c>
      <c r="C41" s="394"/>
      <c r="D41" s="394"/>
      <c r="E41" s="394"/>
      <c r="F41" s="390">
        <v>3</v>
      </c>
      <c r="G41" s="390"/>
      <c r="H41" s="390"/>
      <c r="I41" s="390"/>
      <c r="J41" s="390"/>
      <c r="K41" s="390"/>
      <c r="L41" s="390"/>
      <c r="M41" s="390"/>
      <c r="N41" s="390"/>
      <c r="O41" s="390"/>
    </row>
    <row r="42" spans="1:15" ht="20.100000000000001" customHeight="1">
      <c r="A42" s="75"/>
      <c r="B42" s="414"/>
      <c r="C42" s="420"/>
      <c r="D42" s="420"/>
      <c r="E42" s="420"/>
      <c r="F42" s="391"/>
      <c r="G42" s="391"/>
      <c r="H42" s="391"/>
      <c r="I42" s="391"/>
      <c r="J42" s="391"/>
      <c r="K42" s="391"/>
      <c r="L42" s="391"/>
      <c r="M42" s="391"/>
      <c r="N42" s="391"/>
      <c r="O42" s="391"/>
    </row>
    <row r="43" spans="1:15" ht="20.100000000000001" hidden="1" customHeight="1" outlineLevel="1">
      <c r="A43" s="76"/>
      <c r="B43" s="77"/>
      <c r="C43" s="77"/>
      <c r="D43" s="77"/>
      <c r="E43" s="77"/>
      <c r="F43" s="78"/>
      <c r="G43" s="78"/>
      <c r="H43" s="78"/>
      <c r="I43" s="78"/>
      <c r="J43" s="78"/>
      <c r="K43" s="78"/>
      <c r="L43" s="78"/>
      <c r="M43" s="379" t="s">
        <v>240</v>
      </c>
      <c r="N43" s="379"/>
      <c r="O43" s="379"/>
    </row>
    <row r="44" spans="1:15" ht="20.100000000000001" hidden="1" customHeight="1" outlineLevel="1">
      <c r="A44" s="76"/>
      <c r="B44" s="77"/>
      <c r="C44" s="77"/>
      <c r="D44" s="77"/>
      <c r="E44" s="77"/>
      <c r="F44" s="78"/>
      <c r="G44" s="78"/>
      <c r="H44" s="78"/>
      <c r="I44" s="78"/>
      <c r="J44" s="78"/>
      <c r="K44" s="78"/>
      <c r="L44" s="78"/>
      <c r="M44" s="380" t="s">
        <v>292</v>
      </c>
      <c r="N44" s="380"/>
      <c r="O44" s="380"/>
    </row>
    <row r="45" spans="1:15" collapsed="1">
      <c r="A45" s="356" t="s">
        <v>250</v>
      </c>
      <c r="B45" s="356"/>
      <c r="C45" s="356"/>
      <c r="D45" s="356"/>
      <c r="E45" s="356"/>
      <c r="F45" s="356"/>
      <c r="G45" s="356"/>
      <c r="H45" s="356"/>
      <c r="I45" s="356"/>
      <c r="J45" s="356"/>
      <c r="K45" s="356"/>
      <c r="L45" s="356"/>
      <c r="M45" s="356"/>
      <c r="N45" s="356"/>
      <c r="O45" s="356"/>
    </row>
    <row r="46" spans="1:15">
      <c r="A46" s="296"/>
      <c r="B46" s="287"/>
      <c r="C46" s="296"/>
      <c r="D46" s="296"/>
      <c r="E46" s="296"/>
      <c r="F46" s="296"/>
      <c r="G46" s="296"/>
      <c r="H46" s="296"/>
      <c r="I46" s="296"/>
      <c r="J46" s="296"/>
      <c r="K46" s="296"/>
      <c r="L46" s="296"/>
      <c r="M46" s="296"/>
      <c r="N46" s="296"/>
      <c r="O46" s="296"/>
    </row>
    <row r="47" spans="1:15" ht="52.5" customHeight="1">
      <c r="A47" s="381" t="s">
        <v>286</v>
      </c>
      <c r="B47" s="382"/>
      <c r="C47" s="365"/>
      <c r="D47" s="357" t="s">
        <v>241</v>
      </c>
      <c r="E47" s="357"/>
      <c r="F47" s="357"/>
      <c r="G47" s="357" t="s">
        <v>237</v>
      </c>
      <c r="H47" s="357"/>
      <c r="I47" s="357"/>
      <c r="J47" s="357" t="s">
        <v>293</v>
      </c>
      <c r="K47" s="357"/>
      <c r="L47" s="357"/>
      <c r="M47" s="373" t="s">
        <v>294</v>
      </c>
      <c r="N47" s="375"/>
      <c r="O47" s="343" t="s">
        <v>317</v>
      </c>
    </row>
    <row r="48" spans="1:15" ht="189.75" customHeight="1">
      <c r="A48" s="383"/>
      <c r="B48" s="384"/>
      <c r="C48" s="366"/>
      <c r="D48" s="289" t="s">
        <v>320</v>
      </c>
      <c r="E48" s="289" t="s">
        <v>319</v>
      </c>
      <c r="F48" s="289" t="s">
        <v>318</v>
      </c>
      <c r="G48" s="289" t="s">
        <v>320</v>
      </c>
      <c r="H48" s="289" t="s">
        <v>319</v>
      </c>
      <c r="I48" s="289" t="s">
        <v>318</v>
      </c>
      <c r="J48" s="289" t="s">
        <v>320</v>
      </c>
      <c r="K48" s="289" t="s">
        <v>319</v>
      </c>
      <c r="L48" s="289" t="s">
        <v>318</v>
      </c>
      <c r="M48" s="289" t="s">
        <v>242</v>
      </c>
      <c r="N48" s="289" t="s">
        <v>243</v>
      </c>
      <c r="O48" s="385"/>
    </row>
    <row r="49" spans="1:19">
      <c r="A49" s="373">
        <v>1</v>
      </c>
      <c r="B49" s="374"/>
      <c r="C49" s="375"/>
      <c r="D49" s="289">
        <v>4</v>
      </c>
      <c r="E49" s="289">
        <v>5</v>
      </c>
      <c r="F49" s="289">
        <v>6</v>
      </c>
      <c r="G49" s="289">
        <v>7</v>
      </c>
      <c r="H49" s="292">
        <v>8</v>
      </c>
      <c r="I49" s="292">
        <v>9</v>
      </c>
      <c r="J49" s="292">
        <v>10</v>
      </c>
      <c r="K49" s="292">
        <v>11</v>
      </c>
      <c r="L49" s="292">
        <v>12</v>
      </c>
      <c r="M49" s="292">
        <v>13</v>
      </c>
      <c r="N49" s="292">
        <v>14</v>
      </c>
      <c r="O49" s="292">
        <v>15</v>
      </c>
      <c r="P49" s="367" t="s">
        <v>555</v>
      </c>
      <c r="Q49" s="368"/>
      <c r="R49" s="368"/>
      <c r="S49" s="368"/>
    </row>
    <row r="50" spans="1:19">
      <c r="A50" s="373" t="s">
        <v>418</v>
      </c>
      <c r="B50" s="374"/>
      <c r="C50" s="375"/>
      <c r="D50" s="289">
        <v>2220</v>
      </c>
      <c r="E50" s="176">
        <f>D50/F50*100</f>
        <v>6434.782608695652</v>
      </c>
      <c r="F50" s="289">
        <v>34.5</v>
      </c>
      <c r="G50" s="291">
        <f>'1. Фін результат'!E9</f>
        <v>611</v>
      </c>
      <c r="H50" s="176">
        <f>G50/I50*100</f>
        <v>3055</v>
      </c>
      <c r="I50" s="278">
        <v>20</v>
      </c>
      <c r="J50" s="297">
        <f>G50-D50</f>
        <v>-1609</v>
      </c>
      <c r="K50" s="176">
        <f>J50/L50*100</f>
        <v>11096.551724137931</v>
      </c>
      <c r="L50" s="298">
        <f>I50-F50</f>
        <v>-14.5</v>
      </c>
      <c r="M50" s="298">
        <f>(G50/D50)*100</f>
        <v>27.522522522522525</v>
      </c>
      <c r="N50" s="298">
        <f>(H50/E50)*100</f>
        <v>47.476351351351354</v>
      </c>
      <c r="O50" s="299">
        <f>(I50/F50)-1</f>
        <v>-0.42028985507246375</v>
      </c>
      <c r="P50" s="369"/>
      <c r="Q50" s="368"/>
      <c r="R50" s="368"/>
      <c r="S50" s="368"/>
    </row>
    <row r="51" spans="1:19" ht="20.100000000000001" customHeight="1">
      <c r="A51" s="376"/>
      <c r="B51" s="377"/>
      <c r="C51" s="378"/>
      <c r="D51" s="291"/>
      <c r="E51" s="291"/>
      <c r="F51" s="291"/>
      <c r="G51" s="291"/>
      <c r="H51" s="291"/>
      <c r="I51" s="79"/>
      <c r="J51" s="291"/>
      <c r="K51" s="291"/>
      <c r="L51" s="291"/>
      <c r="M51" s="295"/>
      <c r="N51" s="295"/>
      <c r="O51" s="291"/>
    </row>
    <row r="52" spans="1:19" ht="24.95" customHeight="1">
      <c r="A52" s="396" t="s">
        <v>57</v>
      </c>
      <c r="B52" s="397"/>
      <c r="C52" s="398"/>
      <c r="D52" s="291"/>
      <c r="E52" s="291"/>
      <c r="F52" s="79"/>
      <c r="G52" s="79"/>
      <c r="H52" s="79"/>
      <c r="I52" s="79"/>
      <c r="J52" s="79"/>
      <c r="K52" s="79"/>
      <c r="L52" s="79"/>
      <c r="M52" s="80"/>
      <c r="N52" s="80"/>
      <c r="O52" s="79"/>
    </row>
    <row r="53" spans="1:19">
      <c r="A53" s="30"/>
      <c r="B53" s="81"/>
      <c r="C53" s="81"/>
      <c r="D53" s="81"/>
      <c r="E53" s="81"/>
      <c r="F53" s="288"/>
      <c r="G53" s="288"/>
      <c r="H53" s="288"/>
      <c r="I53" s="44"/>
      <c r="J53" s="44"/>
      <c r="K53" s="44"/>
      <c r="L53" s="44"/>
      <c r="M53" s="44"/>
      <c r="N53" s="44"/>
      <c r="O53" s="44"/>
    </row>
    <row r="54" spans="1:19">
      <c r="A54" s="356" t="s">
        <v>74</v>
      </c>
      <c r="B54" s="356"/>
      <c r="C54" s="356"/>
      <c r="D54" s="356"/>
      <c r="E54" s="356"/>
      <c r="F54" s="356"/>
      <c r="G54" s="356"/>
      <c r="H54" s="356"/>
      <c r="I54" s="356"/>
      <c r="J54" s="356"/>
      <c r="K54" s="356"/>
      <c r="L54" s="356"/>
      <c r="M54" s="356"/>
      <c r="N54" s="356"/>
      <c r="O54" s="356"/>
    </row>
    <row r="55" spans="1:19">
      <c r="A55" s="296"/>
      <c r="B55" s="287"/>
      <c r="C55" s="296"/>
      <c r="D55" s="296"/>
      <c r="E55" s="296"/>
      <c r="F55" s="296"/>
      <c r="G55" s="296"/>
      <c r="H55" s="296"/>
      <c r="I55" s="296"/>
      <c r="J55" s="296"/>
      <c r="K55" s="296"/>
      <c r="L55" s="296"/>
      <c r="M55" s="296"/>
      <c r="N55" s="296"/>
      <c r="O55" s="296"/>
    </row>
    <row r="56" spans="1:19" ht="56.25" customHeight="1">
      <c r="A56" s="289" t="s">
        <v>125</v>
      </c>
      <c r="B56" s="357" t="s">
        <v>73</v>
      </c>
      <c r="C56" s="357"/>
      <c r="D56" s="357" t="s">
        <v>68</v>
      </c>
      <c r="E56" s="357"/>
      <c r="F56" s="357" t="s">
        <v>69</v>
      </c>
      <c r="G56" s="357"/>
      <c r="H56" s="357" t="s">
        <v>88</v>
      </c>
      <c r="I56" s="357"/>
      <c r="J56" s="357"/>
      <c r="K56" s="373" t="s">
        <v>85</v>
      </c>
      <c r="L56" s="375"/>
      <c r="M56" s="373" t="s">
        <v>35</v>
      </c>
      <c r="N56" s="374"/>
      <c r="O56" s="375"/>
    </row>
    <row r="57" spans="1:19">
      <c r="A57" s="292">
        <v>1</v>
      </c>
      <c r="B57" s="390">
        <v>2</v>
      </c>
      <c r="C57" s="390"/>
      <c r="D57" s="390">
        <v>3</v>
      </c>
      <c r="E57" s="390"/>
      <c r="F57" s="390">
        <v>4</v>
      </c>
      <c r="G57" s="390"/>
      <c r="H57" s="390">
        <v>5</v>
      </c>
      <c r="I57" s="390"/>
      <c r="J57" s="390"/>
      <c r="K57" s="390">
        <v>6</v>
      </c>
      <c r="L57" s="390"/>
      <c r="M57" s="393">
        <v>7</v>
      </c>
      <c r="N57" s="394"/>
      <c r="O57" s="395"/>
    </row>
    <row r="58" spans="1:19">
      <c r="A58" s="293"/>
      <c r="B58" s="391"/>
      <c r="C58" s="391"/>
      <c r="D58" s="372"/>
      <c r="E58" s="372"/>
      <c r="F58" s="411" t="s">
        <v>258</v>
      </c>
      <c r="G58" s="411"/>
      <c r="H58" s="392"/>
      <c r="I58" s="392"/>
      <c r="J58" s="392"/>
      <c r="K58" s="388"/>
      <c r="L58" s="389"/>
      <c r="M58" s="372"/>
      <c r="N58" s="372"/>
      <c r="O58" s="372"/>
    </row>
    <row r="59" spans="1:19">
      <c r="A59" s="293"/>
      <c r="B59" s="412"/>
      <c r="C59" s="413"/>
      <c r="D59" s="388"/>
      <c r="E59" s="389"/>
      <c r="F59" s="386"/>
      <c r="G59" s="387"/>
      <c r="H59" s="403"/>
      <c r="I59" s="404"/>
      <c r="J59" s="405"/>
      <c r="K59" s="388"/>
      <c r="L59" s="389"/>
      <c r="M59" s="388"/>
      <c r="N59" s="406"/>
      <c r="O59" s="389"/>
    </row>
    <row r="60" spans="1:19">
      <c r="A60" s="293"/>
      <c r="B60" s="414"/>
      <c r="C60" s="415"/>
      <c r="D60" s="388"/>
      <c r="E60" s="389"/>
      <c r="F60" s="386"/>
      <c r="G60" s="387"/>
      <c r="H60" s="403"/>
      <c r="I60" s="404"/>
      <c r="J60" s="405"/>
      <c r="K60" s="388"/>
      <c r="L60" s="389"/>
      <c r="M60" s="388"/>
      <c r="N60" s="406"/>
      <c r="O60" s="389"/>
    </row>
    <row r="61" spans="1:19">
      <c r="A61" s="293"/>
      <c r="B61" s="391"/>
      <c r="C61" s="391"/>
      <c r="D61" s="372"/>
      <c r="E61" s="372"/>
      <c r="F61" s="411"/>
      <c r="G61" s="411"/>
      <c r="H61" s="392"/>
      <c r="I61" s="392"/>
      <c r="J61" s="392"/>
      <c r="K61" s="388"/>
      <c r="L61" s="389"/>
      <c r="M61" s="372"/>
      <c r="N61" s="372"/>
      <c r="O61" s="372"/>
    </row>
    <row r="62" spans="1:19">
      <c r="A62" s="34" t="s">
        <v>57</v>
      </c>
      <c r="B62" s="390" t="s">
        <v>36</v>
      </c>
      <c r="C62" s="390"/>
      <c r="D62" s="390" t="s">
        <v>36</v>
      </c>
      <c r="E62" s="390"/>
      <c r="F62" s="390" t="s">
        <v>36</v>
      </c>
      <c r="G62" s="390"/>
      <c r="H62" s="392"/>
      <c r="I62" s="392"/>
      <c r="J62" s="392"/>
      <c r="K62" s="388"/>
      <c r="L62" s="389"/>
      <c r="M62" s="372"/>
      <c r="N62" s="372"/>
      <c r="O62" s="372"/>
    </row>
    <row r="63" spans="1:19">
      <c r="A63" s="288"/>
      <c r="B63" s="286"/>
      <c r="C63" s="286"/>
      <c r="D63" s="286"/>
      <c r="E63" s="286"/>
      <c r="F63" s="286"/>
      <c r="G63" s="286"/>
      <c r="H63" s="286"/>
      <c r="I63" s="286"/>
      <c r="J63" s="286"/>
      <c r="K63" s="290"/>
      <c r="L63" s="290"/>
      <c r="M63" s="290"/>
      <c r="N63" s="290"/>
      <c r="O63" s="290"/>
    </row>
    <row r="64" spans="1:19">
      <c r="A64" s="356" t="s">
        <v>75</v>
      </c>
      <c r="B64" s="356"/>
      <c r="C64" s="356"/>
      <c r="D64" s="356"/>
      <c r="E64" s="356"/>
      <c r="F64" s="356"/>
      <c r="G64" s="356"/>
      <c r="H64" s="356"/>
      <c r="I64" s="356"/>
      <c r="J64" s="356"/>
      <c r="K64" s="356"/>
      <c r="L64" s="356"/>
      <c r="M64" s="356"/>
      <c r="N64" s="356"/>
      <c r="O64" s="356"/>
    </row>
    <row r="65" spans="1:15" ht="15" customHeight="1">
      <c r="A65" s="44"/>
      <c r="B65" s="44"/>
      <c r="C65" s="44"/>
      <c r="D65" s="44"/>
      <c r="E65" s="44"/>
      <c r="F65" s="44"/>
      <c r="G65" s="44"/>
      <c r="H65" s="44"/>
      <c r="I65" s="82"/>
      <c r="J65" s="296"/>
      <c r="K65" s="296"/>
      <c r="L65" s="296"/>
      <c r="M65" s="296"/>
      <c r="N65" s="296"/>
      <c r="O65" s="296"/>
    </row>
    <row r="66" spans="1:15" ht="42.75" customHeight="1">
      <c r="A66" s="357" t="s">
        <v>67</v>
      </c>
      <c r="B66" s="357"/>
      <c r="C66" s="357"/>
      <c r="D66" s="357" t="s">
        <v>244</v>
      </c>
      <c r="E66" s="357"/>
      <c r="F66" s="357" t="s">
        <v>245</v>
      </c>
      <c r="G66" s="357"/>
      <c r="H66" s="357"/>
      <c r="I66" s="357"/>
      <c r="J66" s="357" t="s">
        <v>248</v>
      </c>
      <c r="K66" s="357"/>
      <c r="L66" s="357"/>
      <c r="M66" s="357"/>
      <c r="N66" s="357" t="s">
        <v>249</v>
      </c>
      <c r="O66" s="357"/>
    </row>
    <row r="67" spans="1:15" ht="42.75" customHeight="1">
      <c r="A67" s="357"/>
      <c r="B67" s="357"/>
      <c r="C67" s="357"/>
      <c r="D67" s="357"/>
      <c r="E67" s="357"/>
      <c r="F67" s="390" t="s">
        <v>246</v>
      </c>
      <c r="G67" s="390"/>
      <c r="H67" s="357" t="s">
        <v>247</v>
      </c>
      <c r="I67" s="357"/>
      <c r="J67" s="390" t="s">
        <v>246</v>
      </c>
      <c r="K67" s="390"/>
      <c r="L67" s="357" t="s">
        <v>247</v>
      </c>
      <c r="M67" s="357"/>
      <c r="N67" s="357"/>
      <c r="O67" s="357"/>
    </row>
    <row r="68" spans="1:15">
      <c r="A68" s="357">
        <v>1</v>
      </c>
      <c r="B68" s="357"/>
      <c r="C68" s="357"/>
      <c r="D68" s="373">
        <v>2</v>
      </c>
      <c r="E68" s="375"/>
      <c r="F68" s="373">
        <v>3</v>
      </c>
      <c r="G68" s="375"/>
      <c r="H68" s="393">
        <v>4</v>
      </c>
      <c r="I68" s="395"/>
      <c r="J68" s="393">
        <v>5</v>
      </c>
      <c r="K68" s="395"/>
      <c r="L68" s="393">
        <v>6</v>
      </c>
      <c r="M68" s="395"/>
      <c r="N68" s="393">
        <v>7</v>
      </c>
      <c r="O68" s="395"/>
    </row>
    <row r="69" spans="1:15" ht="20.100000000000001" customHeight="1">
      <c r="A69" s="410" t="s">
        <v>314</v>
      </c>
      <c r="B69" s="410"/>
      <c r="C69" s="410"/>
      <c r="D69" s="388"/>
      <c r="E69" s="389"/>
      <c r="F69" s="388"/>
      <c r="G69" s="389"/>
      <c r="H69" s="388"/>
      <c r="I69" s="389"/>
      <c r="J69" s="388"/>
      <c r="K69" s="389"/>
      <c r="L69" s="388"/>
      <c r="M69" s="389"/>
      <c r="N69" s="388"/>
      <c r="O69" s="389"/>
    </row>
    <row r="70" spans="1:15" ht="20.100000000000001" customHeight="1">
      <c r="A70" s="410" t="s">
        <v>102</v>
      </c>
      <c r="B70" s="410"/>
      <c r="C70" s="410"/>
      <c r="D70" s="388"/>
      <c r="E70" s="389"/>
      <c r="F70" s="388"/>
      <c r="G70" s="389"/>
      <c r="H70" s="388"/>
      <c r="I70" s="389"/>
      <c r="J70" s="388"/>
      <c r="K70" s="389"/>
      <c r="L70" s="388"/>
      <c r="M70" s="389"/>
      <c r="N70" s="388"/>
      <c r="O70" s="389"/>
    </row>
    <row r="71" spans="1:15" ht="20.100000000000001" customHeight="1">
      <c r="A71" s="410"/>
      <c r="B71" s="410"/>
      <c r="C71" s="410"/>
      <c r="D71" s="388"/>
      <c r="E71" s="389"/>
      <c r="F71" s="388"/>
      <c r="G71" s="389"/>
      <c r="H71" s="388"/>
      <c r="I71" s="389"/>
      <c r="J71" s="388"/>
      <c r="K71" s="389"/>
      <c r="L71" s="388"/>
      <c r="M71" s="389"/>
      <c r="N71" s="388"/>
      <c r="O71" s="389"/>
    </row>
    <row r="72" spans="1:15" ht="20.100000000000001" customHeight="1">
      <c r="A72" s="410" t="s">
        <v>315</v>
      </c>
      <c r="B72" s="410"/>
      <c r="C72" s="410"/>
      <c r="D72" s="388"/>
      <c r="E72" s="389"/>
      <c r="F72" s="388"/>
      <c r="G72" s="389"/>
      <c r="H72" s="388"/>
      <c r="I72" s="389"/>
      <c r="J72" s="388"/>
      <c r="K72" s="389"/>
      <c r="L72" s="388"/>
      <c r="M72" s="389"/>
      <c r="N72" s="388"/>
      <c r="O72" s="389"/>
    </row>
    <row r="73" spans="1:15" ht="20.100000000000001" customHeight="1">
      <c r="A73" s="410" t="s">
        <v>366</v>
      </c>
      <c r="B73" s="410"/>
      <c r="C73" s="410"/>
      <c r="D73" s="388"/>
      <c r="E73" s="389"/>
      <c r="F73" s="388"/>
      <c r="G73" s="389"/>
      <c r="H73" s="388"/>
      <c r="I73" s="389"/>
      <c r="J73" s="388"/>
      <c r="K73" s="389"/>
      <c r="L73" s="388"/>
      <c r="M73" s="389"/>
      <c r="N73" s="388"/>
      <c r="O73" s="389"/>
    </row>
    <row r="74" spans="1:15" ht="20.100000000000001" customHeight="1">
      <c r="A74" s="410"/>
      <c r="B74" s="410"/>
      <c r="C74" s="410"/>
      <c r="D74" s="388"/>
      <c r="E74" s="389"/>
      <c r="F74" s="388"/>
      <c r="G74" s="389"/>
      <c r="H74" s="388"/>
      <c r="I74" s="389"/>
      <c r="J74" s="388"/>
      <c r="K74" s="389"/>
      <c r="L74" s="388"/>
      <c r="M74" s="389"/>
      <c r="N74" s="388"/>
      <c r="O74" s="389"/>
    </row>
    <row r="75" spans="1:15" ht="20.100000000000001" customHeight="1">
      <c r="A75" s="410" t="s">
        <v>316</v>
      </c>
      <c r="B75" s="410"/>
      <c r="C75" s="410"/>
      <c r="D75" s="388"/>
      <c r="E75" s="389"/>
      <c r="F75" s="388"/>
      <c r="G75" s="389"/>
      <c r="H75" s="388"/>
      <c r="I75" s="389"/>
      <c r="J75" s="388"/>
      <c r="K75" s="389"/>
      <c r="L75" s="388"/>
      <c r="M75" s="389"/>
      <c r="N75" s="388"/>
      <c r="O75" s="389"/>
    </row>
    <row r="76" spans="1:15" ht="20.100000000000001" customHeight="1">
      <c r="A76" s="410" t="s">
        <v>102</v>
      </c>
      <c r="B76" s="410"/>
      <c r="C76" s="410"/>
      <c r="D76" s="388"/>
      <c r="E76" s="389"/>
      <c r="F76" s="388"/>
      <c r="G76" s="389"/>
      <c r="H76" s="388"/>
      <c r="I76" s="389"/>
      <c r="J76" s="388"/>
      <c r="K76" s="389"/>
      <c r="L76" s="388"/>
      <c r="M76" s="389"/>
      <c r="N76" s="388"/>
      <c r="O76" s="389"/>
    </row>
    <row r="77" spans="1:15" ht="20.100000000000001" customHeight="1">
      <c r="A77" s="410"/>
      <c r="B77" s="410"/>
      <c r="C77" s="410"/>
      <c r="D77" s="388"/>
      <c r="E77" s="389"/>
      <c r="F77" s="388"/>
      <c r="G77" s="389"/>
      <c r="H77" s="388"/>
      <c r="I77" s="389"/>
      <c r="J77" s="388"/>
      <c r="K77" s="389"/>
      <c r="L77" s="388"/>
      <c r="M77" s="389"/>
      <c r="N77" s="388"/>
      <c r="O77" s="389"/>
    </row>
    <row r="78" spans="1:15" ht="24.95" customHeight="1">
      <c r="A78" s="410" t="s">
        <v>57</v>
      </c>
      <c r="B78" s="410"/>
      <c r="C78" s="410"/>
      <c r="D78" s="388"/>
      <c r="E78" s="389"/>
      <c r="F78" s="388"/>
      <c r="G78" s="389"/>
      <c r="H78" s="388"/>
      <c r="I78" s="389"/>
      <c r="J78" s="388"/>
      <c r="K78" s="389"/>
      <c r="L78" s="388"/>
      <c r="M78" s="389"/>
      <c r="N78" s="388"/>
      <c r="O78" s="389"/>
    </row>
    <row r="79" spans="1:15">
      <c r="C79" s="83"/>
      <c r="D79" s="83"/>
      <c r="E79" s="83"/>
    </row>
    <row r="80" spans="1:15">
      <c r="C80" s="83"/>
      <c r="D80" s="83"/>
      <c r="E80" s="83"/>
    </row>
    <row r="81" spans="3:5">
      <c r="C81" s="83"/>
      <c r="D81" s="83"/>
      <c r="E81" s="83"/>
    </row>
    <row r="82" spans="3:5">
      <c r="C82" s="83"/>
      <c r="D82" s="83"/>
      <c r="E82" s="83"/>
    </row>
    <row r="83" spans="3:5">
      <c r="C83" s="83"/>
      <c r="D83" s="83"/>
      <c r="E83" s="83"/>
    </row>
    <row r="84" spans="3:5">
      <c r="C84" s="83"/>
      <c r="D84" s="83"/>
      <c r="E84" s="83"/>
    </row>
    <row r="85" spans="3:5">
      <c r="C85" s="83"/>
      <c r="D85" s="83"/>
      <c r="E85" s="83"/>
    </row>
    <row r="86" spans="3:5">
      <c r="C86" s="83"/>
      <c r="D86" s="83"/>
      <c r="E86" s="83"/>
    </row>
    <row r="87" spans="3:5">
      <c r="C87" s="83"/>
      <c r="D87" s="83"/>
      <c r="E87" s="83"/>
    </row>
    <row r="88" spans="3:5">
      <c r="C88" s="83"/>
      <c r="D88" s="83"/>
      <c r="E88" s="83"/>
    </row>
    <row r="89" spans="3:5">
      <c r="C89" s="83"/>
      <c r="D89" s="83"/>
      <c r="E89" s="83"/>
    </row>
    <row r="90" spans="3:5">
      <c r="C90" s="83"/>
      <c r="D90" s="83"/>
      <c r="E90" s="83"/>
    </row>
    <row r="91" spans="3:5">
      <c r="C91" s="83"/>
      <c r="D91" s="83"/>
      <c r="E91" s="83"/>
    </row>
    <row r="92" spans="3:5">
      <c r="C92" s="83"/>
      <c r="D92" s="83"/>
      <c r="E92" s="83"/>
    </row>
  </sheetData>
  <mergeCells count="306">
    <mergeCell ref="B57:C57"/>
    <mergeCell ref="A5:O5"/>
    <mergeCell ref="A6:O6"/>
    <mergeCell ref="N1:O1"/>
    <mergeCell ref="N2:O2"/>
    <mergeCell ref="A3:O3"/>
    <mergeCell ref="A4:O4"/>
    <mergeCell ref="A7:O7"/>
    <mergeCell ref="A9:O9"/>
    <mergeCell ref="F42:O42"/>
    <mergeCell ref="B42:E42"/>
    <mergeCell ref="A37:O37"/>
    <mergeCell ref="F41:O41"/>
    <mergeCell ref="B41:E41"/>
    <mergeCell ref="F40:O40"/>
    <mergeCell ref="B40:E40"/>
    <mergeCell ref="A39:O39"/>
    <mergeCell ref="B12:C12"/>
    <mergeCell ref="B11:C11"/>
    <mergeCell ref="H14:I14"/>
    <mergeCell ref="J14:K14"/>
    <mergeCell ref="L16:M16"/>
    <mergeCell ref="F17:G17"/>
    <mergeCell ref="A70:C70"/>
    <mergeCell ref="L76:M76"/>
    <mergeCell ref="D76:E76"/>
    <mergeCell ref="F76:G76"/>
    <mergeCell ref="H76:I76"/>
    <mergeCell ref="A71:C71"/>
    <mergeCell ref="L72:M72"/>
    <mergeCell ref="A66:C67"/>
    <mergeCell ref="M60:O60"/>
    <mergeCell ref="B60:C60"/>
    <mergeCell ref="L71:M71"/>
    <mergeCell ref="H71:I71"/>
    <mergeCell ref="J71:K71"/>
    <mergeCell ref="J72:K72"/>
    <mergeCell ref="N73:O73"/>
    <mergeCell ref="H73:I73"/>
    <mergeCell ref="J76:K76"/>
    <mergeCell ref="H70:I70"/>
    <mergeCell ref="J70:K70"/>
    <mergeCell ref="A64:O64"/>
    <mergeCell ref="B62:C62"/>
    <mergeCell ref="D62:E62"/>
    <mergeCell ref="F62:G62"/>
    <mergeCell ref="K61:L61"/>
    <mergeCell ref="A78:C78"/>
    <mergeCell ref="D71:E71"/>
    <mergeCell ref="F71:G71"/>
    <mergeCell ref="A76:C76"/>
    <mergeCell ref="D74:E74"/>
    <mergeCell ref="F74:G74"/>
    <mergeCell ref="A75:C75"/>
    <mergeCell ref="A74:C74"/>
    <mergeCell ref="A77:C77"/>
    <mergeCell ref="D73:E73"/>
    <mergeCell ref="A72:C72"/>
    <mergeCell ref="A73:C73"/>
    <mergeCell ref="F73:G73"/>
    <mergeCell ref="D72:E72"/>
    <mergeCell ref="F72:G72"/>
    <mergeCell ref="D75:E75"/>
    <mergeCell ref="F75:G75"/>
    <mergeCell ref="D78:E78"/>
    <mergeCell ref="F78:G78"/>
    <mergeCell ref="A68:C68"/>
    <mergeCell ref="D68:E68"/>
    <mergeCell ref="F68:G68"/>
    <mergeCell ref="F66:I66"/>
    <mergeCell ref="F67:G67"/>
    <mergeCell ref="D66:E67"/>
    <mergeCell ref="F58:G58"/>
    <mergeCell ref="D58:E58"/>
    <mergeCell ref="D60:E60"/>
    <mergeCell ref="F60:G60"/>
    <mergeCell ref="H60:J60"/>
    <mergeCell ref="H67:I67"/>
    <mergeCell ref="B61:C61"/>
    <mergeCell ref="D61:E61"/>
    <mergeCell ref="F61:G61"/>
    <mergeCell ref="H62:J62"/>
    <mergeCell ref="H61:J61"/>
    <mergeCell ref="H68:I68"/>
    <mergeCell ref="B59:C59"/>
    <mergeCell ref="D59:E59"/>
    <mergeCell ref="J11:K11"/>
    <mergeCell ref="L11:M11"/>
    <mergeCell ref="N11:O11"/>
    <mergeCell ref="N15:O15"/>
    <mergeCell ref="D11:E11"/>
    <mergeCell ref="L17:M17"/>
    <mergeCell ref="N17:O17"/>
    <mergeCell ref="L18:M18"/>
    <mergeCell ref="F11:G11"/>
    <mergeCell ref="F12:G12"/>
    <mergeCell ref="L12:M12"/>
    <mergeCell ref="N12:O12"/>
    <mergeCell ref="H12:I12"/>
    <mergeCell ref="J12:K12"/>
    <mergeCell ref="D12:E12"/>
    <mergeCell ref="A13:O13"/>
    <mergeCell ref="L14:M14"/>
    <mergeCell ref="H15:I15"/>
    <mergeCell ref="N14:O14"/>
    <mergeCell ref="N16:O16"/>
    <mergeCell ref="L15:M15"/>
    <mergeCell ref="H11:I11"/>
    <mergeCell ref="N18:O18"/>
    <mergeCell ref="D77:E77"/>
    <mergeCell ref="B19:C19"/>
    <mergeCell ref="B21:C21"/>
    <mergeCell ref="D16:E16"/>
    <mergeCell ref="F14:G14"/>
    <mergeCell ref="F15:G15"/>
    <mergeCell ref="F16:G16"/>
    <mergeCell ref="H16:I16"/>
    <mergeCell ref="J16:K16"/>
    <mergeCell ref="J15:K15"/>
    <mergeCell ref="D14:E14"/>
    <mergeCell ref="D15:E15"/>
    <mergeCell ref="D19:E19"/>
    <mergeCell ref="D17:E17"/>
    <mergeCell ref="D18:E18"/>
    <mergeCell ref="B14:C14"/>
    <mergeCell ref="B15:C15"/>
    <mergeCell ref="B16:C16"/>
    <mergeCell ref="B17:C17"/>
    <mergeCell ref="F18:G18"/>
    <mergeCell ref="H17:I17"/>
    <mergeCell ref="B18:C18"/>
    <mergeCell ref="J17:K17"/>
    <mergeCell ref="A69:C69"/>
    <mergeCell ref="D70:E70"/>
    <mergeCell ref="F70:G70"/>
    <mergeCell ref="N76:O76"/>
    <mergeCell ref="D22:E22"/>
    <mergeCell ref="N74:O74"/>
    <mergeCell ref="H75:I75"/>
    <mergeCell ref="J75:K75"/>
    <mergeCell ref="L75:M75"/>
    <mergeCell ref="H72:I72"/>
    <mergeCell ref="N75:O75"/>
    <mergeCell ref="N72:O72"/>
    <mergeCell ref="N70:O70"/>
    <mergeCell ref="N71:O71"/>
    <mergeCell ref="J74:K74"/>
    <mergeCell ref="L74:M74"/>
    <mergeCell ref="L70:M70"/>
    <mergeCell ref="H74:I74"/>
    <mergeCell ref="D69:E69"/>
    <mergeCell ref="K60:L60"/>
    <mergeCell ref="N66:O67"/>
    <mergeCell ref="N68:O68"/>
    <mergeCell ref="L69:M69"/>
    <mergeCell ref="H59:J59"/>
    <mergeCell ref="M59:O59"/>
    <mergeCell ref="F77:G77"/>
    <mergeCell ref="H77:I77"/>
    <mergeCell ref="M61:O61"/>
    <mergeCell ref="K62:L62"/>
    <mergeCell ref="J68:K68"/>
    <mergeCell ref="J66:M66"/>
    <mergeCell ref="J67:K67"/>
    <mergeCell ref="M62:O62"/>
    <mergeCell ref="J73:K73"/>
    <mergeCell ref="L73:M73"/>
    <mergeCell ref="L68:M68"/>
    <mergeCell ref="L67:M67"/>
    <mergeCell ref="N77:O77"/>
    <mergeCell ref="J69:K69"/>
    <mergeCell ref="F69:G69"/>
    <mergeCell ref="H69:I69"/>
    <mergeCell ref="N69:O69"/>
    <mergeCell ref="N19:O19"/>
    <mergeCell ref="L21:M21"/>
    <mergeCell ref="L22:M22"/>
    <mergeCell ref="J25:K25"/>
    <mergeCell ref="J26:K26"/>
    <mergeCell ref="J27:K27"/>
    <mergeCell ref="N27:O27"/>
    <mergeCell ref="H78:I78"/>
    <mergeCell ref="H18:I18"/>
    <mergeCell ref="J77:K77"/>
    <mergeCell ref="L77:M77"/>
    <mergeCell ref="J78:K78"/>
    <mergeCell ref="L78:M78"/>
    <mergeCell ref="N78:O78"/>
    <mergeCell ref="J18:K18"/>
    <mergeCell ref="F19:G19"/>
    <mergeCell ref="N23:O23"/>
    <mergeCell ref="N25:O25"/>
    <mergeCell ref="N26:O26"/>
    <mergeCell ref="A24:O24"/>
    <mergeCell ref="B25:C25"/>
    <mergeCell ref="B26:C26"/>
    <mergeCell ref="L23:M23"/>
    <mergeCell ref="L25:M25"/>
    <mergeCell ref="L26:M26"/>
    <mergeCell ref="B23:C23"/>
    <mergeCell ref="J23:K23"/>
    <mergeCell ref="A20:O20"/>
    <mergeCell ref="H19:I19"/>
    <mergeCell ref="H21:I21"/>
    <mergeCell ref="H22:I22"/>
    <mergeCell ref="N21:O21"/>
    <mergeCell ref="N22:O22"/>
    <mergeCell ref="L19:M19"/>
    <mergeCell ref="F21:G21"/>
    <mergeCell ref="J19:K19"/>
    <mergeCell ref="J21:K21"/>
    <mergeCell ref="J22:K22"/>
    <mergeCell ref="L27:M27"/>
    <mergeCell ref="F27:G27"/>
    <mergeCell ref="H23:I23"/>
    <mergeCell ref="H25:I25"/>
    <mergeCell ref="D33:E33"/>
    <mergeCell ref="A32:O32"/>
    <mergeCell ref="N33:O33"/>
    <mergeCell ref="H26:I26"/>
    <mergeCell ref="L33:M33"/>
    <mergeCell ref="J33:K33"/>
    <mergeCell ref="D29:E29"/>
    <mergeCell ref="N29:O29"/>
    <mergeCell ref="A28:O28"/>
    <mergeCell ref="N30:O30"/>
    <mergeCell ref="N31:O31"/>
    <mergeCell ref="L29:M29"/>
    <mergeCell ref="L30:M30"/>
    <mergeCell ref="L31:M31"/>
    <mergeCell ref="D23:E23"/>
    <mergeCell ref="D25:E25"/>
    <mergeCell ref="D26:E26"/>
    <mergeCell ref="F25:G25"/>
    <mergeCell ref="F26:G26"/>
    <mergeCell ref="D21:E21"/>
    <mergeCell ref="F23:G23"/>
    <mergeCell ref="F59:G59"/>
    <mergeCell ref="K59:L59"/>
    <mergeCell ref="A54:O54"/>
    <mergeCell ref="F56:G56"/>
    <mergeCell ref="H56:J56"/>
    <mergeCell ref="K56:L56"/>
    <mergeCell ref="M56:O56"/>
    <mergeCell ref="D57:E57"/>
    <mergeCell ref="H57:J57"/>
    <mergeCell ref="D56:E56"/>
    <mergeCell ref="M58:O58"/>
    <mergeCell ref="B58:C58"/>
    <mergeCell ref="H58:J58"/>
    <mergeCell ref="B56:C56"/>
    <mergeCell ref="K57:L57"/>
    <mergeCell ref="F57:G57"/>
    <mergeCell ref="M57:O57"/>
    <mergeCell ref="K58:L58"/>
    <mergeCell ref="A52:C52"/>
    <mergeCell ref="A49:C49"/>
    <mergeCell ref="D34:E34"/>
    <mergeCell ref="F34:G34"/>
    <mergeCell ref="A50:C50"/>
    <mergeCell ref="B34:C34"/>
    <mergeCell ref="L35:M35"/>
    <mergeCell ref="D47:F47"/>
    <mergeCell ref="A51:C51"/>
    <mergeCell ref="D35:E35"/>
    <mergeCell ref="H35:I35"/>
    <mergeCell ref="H34:I34"/>
    <mergeCell ref="A45:O45"/>
    <mergeCell ref="M43:O43"/>
    <mergeCell ref="M44:O44"/>
    <mergeCell ref="G47:I47"/>
    <mergeCell ref="J47:L47"/>
    <mergeCell ref="M47:N47"/>
    <mergeCell ref="A47:C48"/>
    <mergeCell ref="O47:O48"/>
    <mergeCell ref="B35:C35"/>
    <mergeCell ref="J35:K35"/>
    <mergeCell ref="F35:G35"/>
    <mergeCell ref="J34:K34"/>
    <mergeCell ref="N34:O34"/>
    <mergeCell ref="L34:M34"/>
    <mergeCell ref="N35:O35"/>
    <mergeCell ref="P49:S50"/>
    <mergeCell ref="B10:E10"/>
    <mergeCell ref="D27:E27"/>
    <mergeCell ref="F33:G33"/>
    <mergeCell ref="J29:K29"/>
    <mergeCell ref="H29:I29"/>
    <mergeCell ref="H30:I30"/>
    <mergeCell ref="H31:I31"/>
    <mergeCell ref="H33:I33"/>
    <mergeCell ref="J31:K31"/>
    <mergeCell ref="H27:I27"/>
    <mergeCell ref="F29:G29"/>
    <mergeCell ref="F30:G30"/>
    <mergeCell ref="F31:G31"/>
    <mergeCell ref="B33:C33"/>
    <mergeCell ref="F22:G22"/>
    <mergeCell ref="B22:C22"/>
    <mergeCell ref="D30:E30"/>
    <mergeCell ref="D31:E31"/>
    <mergeCell ref="B27:C27"/>
    <mergeCell ref="B29:C29"/>
    <mergeCell ref="B31:C31"/>
    <mergeCell ref="B30:C30"/>
    <mergeCell ref="J30:K30"/>
  </mergeCells>
  <phoneticPr fontId="3" type="noConversion"/>
  <pageMargins left="0.59055118110236227" right="0.59055118110236227" top="0.78740157480314965" bottom="0.39370078740157483" header="0.31496062992125984" footer="0.15748031496062992"/>
  <pageSetup paperSize="9" scale="26" orientation="landscape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2:V66"/>
  <sheetViews>
    <sheetView topLeftCell="C2" workbookViewId="0">
      <selection activeCell="R28" sqref="R28"/>
    </sheetView>
  </sheetViews>
  <sheetFormatPr defaultRowHeight="12.75"/>
  <cols>
    <col min="2" max="2" width="21.5703125" customWidth="1"/>
    <col min="5" max="5" width="10.28515625" customWidth="1"/>
    <col min="6" max="6" width="9.140625" customWidth="1"/>
    <col min="7" max="7" width="10.85546875" customWidth="1"/>
    <col min="8" max="8" width="11.7109375" hidden="1" customWidth="1"/>
    <col min="9" max="9" width="0" hidden="1" customWidth="1"/>
    <col min="10" max="10" width="10.42578125" customWidth="1"/>
    <col min="11" max="12" width="10.85546875" customWidth="1"/>
    <col min="13" max="13" width="10" customWidth="1"/>
    <col min="14" max="14" width="8.85546875" bestFit="1" customWidth="1"/>
    <col min="15" max="16" width="8.7109375" bestFit="1" customWidth="1"/>
    <col min="17" max="17" width="1.28515625" customWidth="1"/>
    <col min="18" max="18" width="8.7109375" bestFit="1" customWidth="1"/>
    <col min="19" max="21" width="8.7109375" customWidth="1"/>
    <col min="22" max="22" width="12.5703125" customWidth="1"/>
    <col min="258" max="258" width="21.5703125" customWidth="1"/>
    <col min="263" max="263" width="10.85546875" customWidth="1"/>
    <col min="264" max="265" width="0" hidden="1" customWidth="1"/>
    <col min="266" max="266" width="10.42578125" customWidth="1"/>
    <col min="267" max="268" width="10.85546875" customWidth="1"/>
    <col min="269" max="269" width="9.85546875" customWidth="1"/>
    <col min="270" max="270" width="8.85546875" bestFit="1" customWidth="1"/>
    <col min="271" max="274" width="8.7109375" bestFit="1" customWidth="1"/>
    <col min="275" max="277" width="8.7109375" customWidth="1"/>
    <col min="278" max="278" width="12.5703125" bestFit="1" customWidth="1"/>
    <col min="514" max="514" width="21.5703125" customWidth="1"/>
    <col min="519" max="519" width="10.85546875" customWidth="1"/>
    <col min="520" max="521" width="0" hidden="1" customWidth="1"/>
    <col min="522" max="522" width="10.42578125" customWidth="1"/>
    <col min="523" max="524" width="10.85546875" customWidth="1"/>
    <col min="525" max="525" width="9.85546875" customWidth="1"/>
    <col min="526" max="526" width="8.85546875" bestFit="1" customWidth="1"/>
    <col min="527" max="530" width="8.7109375" bestFit="1" customWidth="1"/>
    <col min="531" max="533" width="8.7109375" customWidth="1"/>
    <col min="534" max="534" width="12.5703125" bestFit="1" customWidth="1"/>
    <col min="770" max="770" width="21.5703125" customWidth="1"/>
    <col min="775" max="775" width="10.85546875" customWidth="1"/>
    <col min="776" max="777" width="0" hidden="1" customWidth="1"/>
    <col min="778" max="778" width="10.42578125" customWidth="1"/>
    <col min="779" max="780" width="10.85546875" customWidth="1"/>
    <col min="781" max="781" width="9.85546875" customWidth="1"/>
    <col min="782" max="782" width="8.85546875" bestFit="1" customWidth="1"/>
    <col min="783" max="786" width="8.7109375" bestFit="1" customWidth="1"/>
    <col min="787" max="789" width="8.7109375" customWidth="1"/>
    <col min="790" max="790" width="12.5703125" bestFit="1" customWidth="1"/>
    <col min="1026" max="1026" width="21.5703125" customWidth="1"/>
    <col min="1031" max="1031" width="10.85546875" customWidth="1"/>
    <col min="1032" max="1033" width="0" hidden="1" customWidth="1"/>
    <col min="1034" max="1034" width="10.42578125" customWidth="1"/>
    <col min="1035" max="1036" width="10.85546875" customWidth="1"/>
    <col min="1037" max="1037" width="9.85546875" customWidth="1"/>
    <col min="1038" max="1038" width="8.85546875" bestFit="1" customWidth="1"/>
    <col min="1039" max="1042" width="8.7109375" bestFit="1" customWidth="1"/>
    <col min="1043" max="1045" width="8.7109375" customWidth="1"/>
    <col min="1046" max="1046" width="12.5703125" bestFit="1" customWidth="1"/>
    <col min="1282" max="1282" width="21.5703125" customWidth="1"/>
    <col min="1287" max="1287" width="10.85546875" customWidth="1"/>
    <col min="1288" max="1289" width="0" hidden="1" customWidth="1"/>
    <col min="1290" max="1290" width="10.42578125" customWidth="1"/>
    <col min="1291" max="1292" width="10.85546875" customWidth="1"/>
    <col min="1293" max="1293" width="9.85546875" customWidth="1"/>
    <col min="1294" max="1294" width="8.85546875" bestFit="1" customWidth="1"/>
    <col min="1295" max="1298" width="8.7109375" bestFit="1" customWidth="1"/>
    <col min="1299" max="1301" width="8.7109375" customWidth="1"/>
    <col min="1302" max="1302" width="12.5703125" bestFit="1" customWidth="1"/>
    <col min="1538" max="1538" width="21.5703125" customWidth="1"/>
    <col min="1543" max="1543" width="10.85546875" customWidth="1"/>
    <col min="1544" max="1545" width="0" hidden="1" customWidth="1"/>
    <col min="1546" max="1546" width="10.42578125" customWidth="1"/>
    <col min="1547" max="1548" width="10.85546875" customWidth="1"/>
    <col min="1549" max="1549" width="9.85546875" customWidth="1"/>
    <col min="1550" max="1550" width="8.85546875" bestFit="1" customWidth="1"/>
    <col min="1551" max="1554" width="8.7109375" bestFit="1" customWidth="1"/>
    <col min="1555" max="1557" width="8.7109375" customWidth="1"/>
    <col min="1558" max="1558" width="12.5703125" bestFit="1" customWidth="1"/>
    <col min="1794" max="1794" width="21.5703125" customWidth="1"/>
    <col min="1799" max="1799" width="10.85546875" customWidth="1"/>
    <col min="1800" max="1801" width="0" hidden="1" customWidth="1"/>
    <col min="1802" max="1802" width="10.42578125" customWidth="1"/>
    <col min="1803" max="1804" width="10.85546875" customWidth="1"/>
    <col min="1805" max="1805" width="9.85546875" customWidth="1"/>
    <col min="1806" max="1806" width="8.85546875" bestFit="1" customWidth="1"/>
    <col min="1807" max="1810" width="8.7109375" bestFit="1" customWidth="1"/>
    <col min="1811" max="1813" width="8.7109375" customWidth="1"/>
    <col min="1814" max="1814" width="12.5703125" bestFit="1" customWidth="1"/>
    <col min="2050" max="2050" width="21.5703125" customWidth="1"/>
    <col min="2055" max="2055" width="10.85546875" customWidth="1"/>
    <col min="2056" max="2057" width="0" hidden="1" customWidth="1"/>
    <col min="2058" max="2058" width="10.42578125" customWidth="1"/>
    <col min="2059" max="2060" width="10.85546875" customWidth="1"/>
    <col min="2061" max="2061" width="9.85546875" customWidth="1"/>
    <col min="2062" max="2062" width="8.85546875" bestFit="1" customWidth="1"/>
    <col min="2063" max="2066" width="8.7109375" bestFit="1" customWidth="1"/>
    <col min="2067" max="2069" width="8.7109375" customWidth="1"/>
    <col min="2070" max="2070" width="12.5703125" bestFit="1" customWidth="1"/>
    <col min="2306" max="2306" width="21.5703125" customWidth="1"/>
    <col min="2311" max="2311" width="10.85546875" customWidth="1"/>
    <col min="2312" max="2313" width="0" hidden="1" customWidth="1"/>
    <col min="2314" max="2314" width="10.42578125" customWidth="1"/>
    <col min="2315" max="2316" width="10.85546875" customWidth="1"/>
    <col min="2317" max="2317" width="9.85546875" customWidth="1"/>
    <col min="2318" max="2318" width="8.85546875" bestFit="1" customWidth="1"/>
    <col min="2319" max="2322" width="8.7109375" bestFit="1" customWidth="1"/>
    <col min="2323" max="2325" width="8.7109375" customWidth="1"/>
    <col min="2326" max="2326" width="12.5703125" bestFit="1" customWidth="1"/>
    <col min="2562" max="2562" width="21.5703125" customWidth="1"/>
    <col min="2567" max="2567" width="10.85546875" customWidth="1"/>
    <col min="2568" max="2569" width="0" hidden="1" customWidth="1"/>
    <col min="2570" max="2570" width="10.42578125" customWidth="1"/>
    <col min="2571" max="2572" width="10.85546875" customWidth="1"/>
    <col min="2573" max="2573" width="9.85546875" customWidth="1"/>
    <col min="2574" max="2574" width="8.85546875" bestFit="1" customWidth="1"/>
    <col min="2575" max="2578" width="8.7109375" bestFit="1" customWidth="1"/>
    <col min="2579" max="2581" width="8.7109375" customWidth="1"/>
    <col min="2582" max="2582" width="12.5703125" bestFit="1" customWidth="1"/>
    <col min="2818" max="2818" width="21.5703125" customWidth="1"/>
    <col min="2823" max="2823" width="10.85546875" customWidth="1"/>
    <col min="2824" max="2825" width="0" hidden="1" customWidth="1"/>
    <col min="2826" max="2826" width="10.42578125" customWidth="1"/>
    <col min="2827" max="2828" width="10.85546875" customWidth="1"/>
    <col min="2829" max="2829" width="9.85546875" customWidth="1"/>
    <col min="2830" max="2830" width="8.85546875" bestFit="1" customWidth="1"/>
    <col min="2831" max="2834" width="8.7109375" bestFit="1" customWidth="1"/>
    <col min="2835" max="2837" width="8.7109375" customWidth="1"/>
    <col min="2838" max="2838" width="12.5703125" bestFit="1" customWidth="1"/>
    <col min="3074" max="3074" width="21.5703125" customWidth="1"/>
    <col min="3079" max="3079" width="10.85546875" customWidth="1"/>
    <col min="3080" max="3081" width="0" hidden="1" customWidth="1"/>
    <col min="3082" max="3082" width="10.42578125" customWidth="1"/>
    <col min="3083" max="3084" width="10.85546875" customWidth="1"/>
    <col min="3085" max="3085" width="9.85546875" customWidth="1"/>
    <col min="3086" max="3086" width="8.85546875" bestFit="1" customWidth="1"/>
    <col min="3087" max="3090" width="8.7109375" bestFit="1" customWidth="1"/>
    <col min="3091" max="3093" width="8.7109375" customWidth="1"/>
    <col min="3094" max="3094" width="12.5703125" bestFit="1" customWidth="1"/>
    <col min="3330" max="3330" width="21.5703125" customWidth="1"/>
    <col min="3335" max="3335" width="10.85546875" customWidth="1"/>
    <col min="3336" max="3337" width="0" hidden="1" customWidth="1"/>
    <col min="3338" max="3338" width="10.42578125" customWidth="1"/>
    <col min="3339" max="3340" width="10.85546875" customWidth="1"/>
    <col min="3341" max="3341" width="9.85546875" customWidth="1"/>
    <col min="3342" max="3342" width="8.85546875" bestFit="1" customWidth="1"/>
    <col min="3343" max="3346" width="8.7109375" bestFit="1" customWidth="1"/>
    <col min="3347" max="3349" width="8.7109375" customWidth="1"/>
    <col min="3350" max="3350" width="12.5703125" bestFit="1" customWidth="1"/>
    <col min="3586" max="3586" width="21.5703125" customWidth="1"/>
    <col min="3591" max="3591" width="10.85546875" customWidth="1"/>
    <col min="3592" max="3593" width="0" hidden="1" customWidth="1"/>
    <col min="3594" max="3594" width="10.42578125" customWidth="1"/>
    <col min="3595" max="3596" width="10.85546875" customWidth="1"/>
    <col min="3597" max="3597" width="9.85546875" customWidth="1"/>
    <col min="3598" max="3598" width="8.85546875" bestFit="1" customWidth="1"/>
    <col min="3599" max="3602" width="8.7109375" bestFit="1" customWidth="1"/>
    <col min="3603" max="3605" width="8.7109375" customWidth="1"/>
    <col min="3606" max="3606" width="12.5703125" bestFit="1" customWidth="1"/>
    <col min="3842" max="3842" width="21.5703125" customWidth="1"/>
    <col min="3847" max="3847" width="10.85546875" customWidth="1"/>
    <col min="3848" max="3849" width="0" hidden="1" customWidth="1"/>
    <col min="3850" max="3850" width="10.42578125" customWidth="1"/>
    <col min="3851" max="3852" width="10.85546875" customWidth="1"/>
    <col min="3853" max="3853" width="9.85546875" customWidth="1"/>
    <col min="3854" max="3854" width="8.85546875" bestFit="1" customWidth="1"/>
    <col min="3855" max="3858" width="8.7109375" bestFit="1" customWidth="1"/>
    <col min="3859" max="3861" width="8.7109375" customWidth="1"/>
    <col min="3862" max="3862" width="12.5703125" bestFit="1" customWidth="1"/>
    <col min="4098" max="4098" width="21.5703125" customWidth="1"/>
    <col min="4103" max="4103" width="10.85546875" customWidth="1"/>
    <col min="4104" max="4105" width="0" hidden="1" customWidth="1"/>
    <col min="4106" max="4106" width="10.42578125" customWidth="1"/>
    <col min="4107" max="4108" width="10.85546875" customWidth="1"/>
    <col min="4109" max="4109" width="9.85546875" customWidth="1"/>
    <col min="4110" max="4110" width="8.85546875" bestFit="1" customWidth="1"/>
    <col min="4111" max="4114" width="8.7109375" bestFit="1" customWidth="1"/>
    <col min="4115" max="4117" width="8.7109375" customWidth="1"/>
    <col min="4118" max="4118" width="12.5703125" bestFit="1" customWidth="1"/>
    <col min="4354" max="4354" width="21.5703125" customWidth="1"/>
    <col min="4359" max="4359" width="10.85546875" customWidth="1"/>
    <col min="4360" max="4361" width="0" hidden="1" customWidth="1"/>
    <col min="4362" max="4362" width="10.42578125" customWidth="1"/>
    <col min="4363" max="4364" width="10.85546875" customWidth="1"/>
    <col min="4365" max="4365" width="9.85546875" customWidth="1"/>
    <col min="4366" max="4366" width="8.85546875" bestFit="1" customWidth="1"/>
    <col min="4367" max="4370" width="8.7109375" bestFit="1" customWidth="1"/>
    <col min="4371" max="4373" width="8.7109375" customWidth="1"/>
    <col min="4374" max="4374" width="12.5703125" bestFit="1" customWidth="1"/>
    <col min="4610" max="4610" width="21.5703125" customWidth="1"/>
    <col min="4615" max="4615" width="10.85546875" customWidth="1"/>
    <col min="4616" max="4617" width="0" hidden="1" customWidth="1"/>
    <col min="4618" max="4618" width="10.42578125" customWidth="1"/>
    <col min="4619" max="4620" width="10.85546875" customWidth="1"/>
    <col min="4621" max="4621" width="9.85546875" customWidth="1"/>
    <col min="4622" max="4622" width="8.85546875" bestFit="1" customWidth="1"/>
    <col min="4623" max="4626" width="8.7109375" bestFit="1" customWidth="1"/>
    <col min="4627" max="4629" width="8.7109375" customWidth="1"/>
    <col min="4630" max="4630" width="12.5703125" bestFit="1" customWidth="1"/>
    <col min="4866" max="4866" width="21.5703125" customWidth="1"/>
    <col min="4871" max="4871" width="10.85546875" customWidth="1"/>
    <col min="4872" max="4873" width="0" hidden="1" customWidth="1"/>
    <col min="4874" max="4874" width="10.42578125" customWidth="1"/>
    <col min="4875" max="4876" width="10.85546875" customWidth="1"/>
    <col min="4877" max="4877" width="9.85546875" customWidth="1"/>
    <col min="4878" max="4878" width="8.85546875" bestFit="1" customWidth="1"/>
    <col min="4879" max="4882" width="8.7109375" bestFit="1" customWidth="1"/>
    <col min="4883" max="4885" width="8.7109375" customWidth="1"/>
    <col min="4886" max="4886" width="12.5703125" bestFit="1" customWidth="1"/>
    <col min="5122" max="5122" width="21.5703125" customWidth="1"/>
    <col min="5127" max="5127" width="10.85546875" customWidth="1"/>
    <col min="5128" max="5129" width="0" hidden="1" customWidth="1"/>
    <col min="5130" max="5130" width="10.42578125" customWidth="1"/>
    <col min="5131" max="5132" width="10.85546875" customWidth="1"/>
    <col min="5133" max="5133" width="9.85546875" customWidth="1"/>
    <col min="5134" max="5134" width="8.85546875" bestFit="1" customWidth="1"/>
    <col min="5135" max="5138" width="8.7109375" bestFit="1" customWidth="1"/>
    <col min="5139" max="5141" width="8.7109375" customWidth="1"/>
    <col min="5142" max="5142" width="12.5703125" bestFit="1" customWidth="1"/>
    <col min="5378" max="5378" width="21.5703125" customWidth="1"/>
    <col min="5383" max="5383" width="10.85546875" customWidth="1"/>
    <col min="5384" max="5385" width="0" hidden="1" customWidth="1"/>
    <col min="5386" max="5386" width="10.42578125" customWidth="1"/>
    <col min="5387" max="5388" width="10.85546875" customWidth="1"/>
    <col min="5389" max="5389" width="9.85546875" customWidth="1"/>
    <col min="5390" max="5390" width="8.85546875" bestFit="1" customWidth="1"/>
    <col min="5391" max="5394" width="8.7109375" bestFit="1" customWidth="1"/>
    <col min="5395" max="5397" width="8.7109375" customWidth="1"/>
    <col min="5398" max="5398" width="12.5703125" bestFit="1" customWidth="1"/>
    <col min="5634" max="5634" width="21.5703125" customWidth="1"/>
    <col min="5639" max="5639" width="10.85546875" customWidth="1"/>
    <col min="5640" max="5641" width="0" hidden="1" customWidth="1"/>
    <col min="5642" max="5642" width="10.42578125" customWidth="1"/>
    <col min="5643" max="5644" width="10.85546875" customWidth="1"/>
    <col min="5645" max="5645" width="9.85546875" customWidth="1"/>
    <col min="5646" max="5646" width="8.85546875" bestFit="1" customWidth="1"/>
    <col min="5647" max="5650" width="8.7109375" bestFit="1" customWidth="1"/>
    <col min="5651" max="5653" width="8.7109375" customWidth="1"/>
    <col min="5654" max="5654" width="12.5703125" bestFit="1" customWidth="1"/>
    <col min="5890" max="5890" width="21.5703125" customWidth="1"/>
    <col min="5895" max="5895" width="10.85546875" customWidth="1"/>
    <col min="5896" max="5897" width="0" hidden="1" customWidth="1"/>
    <col min="5898" max="5898" width="10.42578125" customWidth="1"/>
    <col min="5899" max="5900" width="10.85546875" customWidth="1"/>
    <col min="5901" max="5901" width="9.85546875" customWidth="1"/>
    <col min="5902" max="5902" width="8.85546875" bestFit="1" customWidth="1"/>
    <col min="5903" max="5906" width="8.7109375" bestFit="1" customWidth="1"/>
    <col min="5907" max="5909" width="8.7109375" customWidth="1"/>
    <col min="5910" max="5910" width="12.5703125" bestFit="1" customWidth="1"/>
    <col min="6146" max="6146" width="21.5703125" customWidth="1"/>
    <col min="6151" max="6151" width="10.85546875" customWidth="1"/>
    <col min="6152" max="6153" width="0" hidden="1" customWidth="1"/>
    <col min="6154" max="6154" width="10.42578125" customWidth="1"/>
    <col min="6155" max="6156" width="10.85546875" customWidth="1"/>
    <col min="6157" max="6157" width="9.85546875" customWidth="1"/>
    <col min="6158" max="6158" width="8.85546875" bestFit="1" customWidth="1"/>
    <col min="6159" max="6162" width="8.7109375" bestFit="1" customWidth="1"/>
    <col min="6163" max="6165" width="8.7109375" customWidth="1"/>
    <col min="6166" max="6166" width="12.5703125" bestFit="1" customWidth="1"/>
    <col min="6402" max="6402" width="21.5703125" customWidth="1"/>
    <col min="6407" max="6407" width="10.85546875" customWidth="1"/>
    <col min="6408" max="6409" width="0" hidden="1" customWidth="1"/>
    <col min="6410" max="6410" width="10.42578125" customWidth="1"/>
    <col min="6411" max="6412" width="10.85546875" customWidth="1"/>
    <col min="6413" max="6413" width="9.85546875" customWidth="1"/>
    <col min="6414" max="6414" width="8.85546875" bestFit="1" customWidth="1"/>
    <col min="6415" max="6418" width="8.7109375" bestFit="1" customWidth="1"/>
    <col min="6419" max="6421" width="8.7109375" customWidth="1"/>
    <col min="6422" max="6422" width="12.5703125" bestFit="1" customWidth="1"/>
    <col min="6658" max="6658" width="21.5703125" customWidth="1"/>
    <col min="6663" max="6663" width="10.85546875" customWidth="1"/>
    <col min="6664" max="6665" width="0" hidden="1" customWidth="1"/>
    <col min="6666" max="6666" width="10.42578125" customWidth="1"/>
    <col min="6667" max="6668" width="10.85546875" customWidth="1"/>
    <col min="6669" max="6669" width="9.85546875" customWidth="1"/>
    <col min="6670" max="6670" width="8.85546875" bestFit="1" customWidth="1"/>
    <col min="6671" max="6674" width="8.7109375" bestFit="1" customWidth="1"/>
    <col min="6675" max="6677" width="8.7109375" customWidth="1"/>
    <col min="6678" max="6678" width="12.5703125" bestFit="1" customWidth="1"/>
    <col min="6914" max="6914" width="21.5703125" customWidth="1"/>
    <col min="6919" max="6919" width="10.85546875" customWidth="1"/>
    <col min="6920" max="6921" width="0" hidden="1" customWidth="1"/>
    <col min="6922" max="6922" width="10.42578125" customWidth="1"/>
    <col min="6923" max="6924" width="10.85546875" customWidth="1"/>
    <col min="6925" max="6925" width="9.85546875" customWidth="1"/>
    <col min="6926" max="6926" width="8.85546875" bestFit="1" customWidth="1"/>
    <col min="6927" max="6930" width="8.7109375" bestFit="1" customWidth="1"/>
    <col min="6931" max="6933" width="8.7109375" customWidth="1"/>
    <col min="6934" max="6934" width="12.5703125" bestFit="1" customWidth="1"/>
    <col min="7170" max="7170" width="21.5703125" customWidth="1"/>
    <col min="7175" max="7175" width="10.85546875" customWidth="1"/>
    <col min="7176" max="7177" width="0" hidden="1" customWidth="1"/>
    <col min="7178" max="7178" width="10.42578125" customWidth="1"/>
    <col min="7179" max="7180" width="10.85546875" customWidth="1"/>
    <col min="7181" max="7181" width="9.85546875" customWidth="1"/>
    <col min="7182" max="7182" width="8.85546875" bestFit="1" customWidth="1"/>
    <col min="7183" max="7186" width="8.7109375" bestFit="1" customWidth="1"/>
    <col min="7187" max="7189" width="8.7109375" customWidth="1"/>
    <col min="7190" max="7190" width="12.5703125" bestFit="1" customWidth="1"/>
    <col min="7426" max="7426" width="21.5703125" customWidth="1"/>
    <col min="7431" max="7431" width="10.85546875" customWidth="1"/>
    <col min="7432" max="7433" width="0" hidden="1" customWidth="1"/>
    <col min="7434" max="7434" width="10.42578125" customWidth="1"/>
    <col min="7435" max="7436" width="10.85546875" customWidth="1"/>
    <col min="7437" max="7437" width="9.85546875" customWidth="1"/>
    <col min="7438" max="7438" width="8.85546875" bestFit="1" customWidth="1"/>
    <col min="7439" max="7442" width="8.7109375" bestFit="1" customWidth="1"/>
    <col min="7443" max="7445" width="8.7109375" customWidth="1"/>
    <col min="7446" max="7446" width="12.5703125" bestFit="1" customWidth="1"/>
    <col min="7682" max="7682" width="21.5703125" customWidth="1"/>
    <col min="7687" max="7687" width="10.85546875" customWidth="1"/>
    <col min="7688" max="7689" width="0" hidden="1" customWidth="1"/>
    <col min="7690" max="7690" width="10.42578125" customWidth="1"/>
    <col min="7691" max="7692" width="10.85546875" customWidth="1"/>
    <col min="7693" max="7693" width="9.85546875" customWidth="1"/>
    <col min="7694" max="7694" width="8.85546875" bestFit="1" customWidth="1"/>
    <col min="7695" max="7698" width="8.7109375" bestFit="1" customWidth="1"/>
    <col min="7699" max="7701" width="8.7109375" customWidth="1"/>
    <col min="7702" max="7702" width="12.5703125" bestFit="1" customWidth="1"/>
    <col min="7938" max="7938" width="21.5703125" customWidth="1"/>
    <col min="7943" max="7943" width="10.85546875" customWidth="1"/>
    <col min="7944" max="7945" width="0" hidden="1" customWidth="1"/>
    <col min="7946" max="7946" width="10.42578125" customWidth="1"/>
    <col min="7947" max="7948" width="10.85546875" customWidth="1"/>
    <col min="7949" max="7949" width="9.85546875" customWidth="1"/>
    <col min="7950" max="7950" width="8.85546875" bestFit="1" customWidth="1"/>
    <col min="7951" max="7954" width="8.7109375" bestFit="1" customWidth="1"/>
    <col min="7955" max="7957" width="8.7109375" customWidth="1"/>
    <col min="7958" max="7958" width="12.5703125" bestFit="1" customWidth="1"/>
    <col min="8194" max="8194" width="21.5703125" customWidth="1"/>
    <col min="8199" max="8199" width="10.85546875" customWidth="1"/>
    <col min="8200" max="8201" width="0" hidden="1" customWidth="1"/>
    <col min="8202" max="8202" width="10.42578125" customWidth="1"/>
    <col min="8203" max="8204" width="10.85546875" customWidth="1"/>
    <col min="8205" max="8205" width="9.85546875" customWidth="1"/>
    <col min="8206" max="8206" width="8.85546875" bestFit="1" customWidth="1"/>
    <col min="8207" max="8210" width="8.7109375" bestFit="1" customWidth="1"/>
    <col min="8211" max="8213" width="8.7109375" customWidth="1"/>
    <col min="8214" max="8214" width="12.5703125" bestFit="1" customWidth="1"/>
    <col min="8450" max="8450" width="21.5703125" customWidth="1"/>
    <col min="8455" max="8455" width="10.85546875" customWidth="1"/>
    <col min="8456" max="8457" width="0" hidden="1" customWidth="1"/>
    <col min="8458" max="8458" width="10.42578125" customWidth="1"/>
    <col min="8459" max="8460" width="10.85546875" customWidth="1"/>
    <col min="8461" max="8461" width="9.85546875" customWidth="1"/>
    <col min="8462" max="8462" width="8.85546875" bestFit="1" customWidth="1"/>
    <col min="8463" max="8466" width="8.7109375" bestFit="1" customWidth="1"/>
    <col min="8467" max="8469" width="8.7109375" customWidth="1"/>
    <col min="8470" max="8470" width="12.5703125" bestFit="1" customWidth="1"/>
    <col min="8706" max="8706" width="21.5703125" customWidth="1"/>
    <col min="8711" max="8711" width="10.85546875" customWidth="1"/>
    <col min="8712" max="8713" width="0" hidden="1" customWidth="1"/>
    <col min="8714" max="8714" width="10.42578125" customWidth="1"/>
    <col min="8715" max="8716" width="10.85546875" customWidth="1"/>
    <col min="8717" max="8717" width="9.85546875" customWidth="1"/>
    <col min="8718" max="8718" width="8.85546875" bestFit="1" customWidth="1"/>
    <col min="8719" max="8722" width="8.7109375" bestFit="1" customWidth="1"/>
    <col min="8723" max="8725" width="8.7109375" customWidth="1"/>
    <col min="8726" max="8726" width="12.5703125" bestFit="1" customWidth="1"/>
    <col min="8962" max="8962" width="21.5703125" customWidth="1"/>
    <col min="8967" max="8967" width="10.85546875" customWidth="1"/>
    <col min="8968" max="8969" width="0" hidden="1" customWidth="1"/>
    <col min="8970" max="8970" width="10.42578125" customWidth="1"/>
    <col min="8971" max="8972" width="10.85546875" customWidth="1"/>
    <col min="8973" max="8973" width="9.85546875" customWidth="1"/>
    <col min="8974" max="8974" width="8.85546875" bestFit="1" customWidth="1"/>
    <col min="8975" max="8978" width="8.7109375" bestFit="1" customWidth="1"/>
    <col min="8979" max="8981" width="8.7109375" customWidth="1"/>
    <col min="8982" max="8982" width="12.5703125" bestFit="1" customWidth="1"/>
    <col min="9218" max="9218" width="21.5703125" customWidth="1"/>
    <col min="9223" max="9223" width="10.85546875" customWidth="1"/>
    <col min="9224" max="9225" width="0" hidden="1" customWidth="1"/>
    <col min="9226" max="9226" width="10.42578125" customWidth="1"/>
    <col min="9227" max="9228" width="10.85546875" customWidth="1"/>
    <col min="9229" max="9229" width="9.85546875" customWidth="1"/>
    <col min="9230" max="9230" width="8.85546875" bestFit="1" customWidth="1"/>
    <col min="9231" max="9234" width="8.7109375" bestFit="1" customWidth="1"/>
    <col min="9235" max="9237" width="8.7109375" customWidth="1"/>
    <col min="9238" max="9238" width="12.5703125" bestFit="1" customWidth="1"/>
    <col min="9474" max="9474" width="21.5703125" customWidth="1"/>
    <col min="9479" max="9479" width="10.85546875" customWidth="1"/>
    <col min="9480" max="9481" width="0" hidden="1" customWidth="1"/>
    <col min="9482" max="9482" width="10.42578125" customWidth="1"/>
    <col min="9483" max="9484" width="10.85546875" customWidth="1"/>
    <col min="9485" max="9485" width="9.85546875" customWidth="1"/>
    <col min="9486" max="9486" width="8.85546875" bestFit="1" customWidth="1"/>
    <col min="9487" max="9490" width="8.7109375" bestFit="1" customWidth="1"/>
    <col min="9491" max="9493" width="8.7109375" customWidth="1"/>
    <col min="9494" max="9494" width="12.5703125" bestFit="1" customWidth="1"/>
    <col min="9730" max="9730" width="21.5703125" customWidth="1"/>
    <col min="9735" max="9735" width="10.85546875" customWidth="1"/>
    <col min="9736" max="9737" width="0" hidden="1" customWidth="1"/>
    <col min="9738" max="9738" width="10.42578125" customWidth="1"/>
    <col min="9739" max="9740" width="10.85546875" customWidth="1"/>
    <col min="9741" max="9741" width="9.85546875" customWidth="1"/>
    <col min="9742" max="9742" width="8.85546875" bestFit="1" customWidth="1"/>
    <col min="9743" max="9746" width="8.7109375" bestFit="1" customWidth="1"/>
    <col min="9747" max="9749" width="8.7109375" customWidth="1"/>
    <col min="9750" max="9750" width="12.5703125" bestFit="1" customWidth="1"/>
    <col min="9986" max="9986" width="21.5703125" customWidth="1"/>
    <col min="9991" max="9991" width="10.85546875" customWidth="1"/>
    <col min="9992" max="9993" width="0" hidden="1" customWidth="1"/>
    <col min="9994" max="9994" width="10.42578125" customWidth="1"/>
    <col min="9995" max="9996" width="10.85546875" customWidth="1"/>
    <col min="9997" max="9997" width="9.85546875" customWidth="1"/>
    <col min="9998" max="9998" width="8.85546875" bestFit="1" customWidth="1"/>
    <col min="9999" max="10002" width="8.7109375" bestFit="1" customWidth="1"/>
    <col min="10003" max="10005" width="8.7109375" customWidth="1"/>
    <col min="10006" max="10006" width="12.5703125" bestFit="1" customWidth="1"/>
    <col min="10242" max="10242" width="21.5703125" customWidth="1"/>
    <col min="10247" max="10247" width="10.85546875" customWidth="1"/>
    <col min="10248" max="10249" width="0" hidden="1" customWidth="1"/>
    <col min="10250" max="10250" width="10.42578125" customWidth="1"/>
    <col min="10251" max="10252" width="10.85546875" customWidth="1"/>
    <col min="10253" max="10253" width="9.85546875" customWidth="1"/>
    <col min="10254" max="10254" width="8.85546875" bestFit="1" customWidth="1"/>
    <col min="10255" max="10258" width="8.7109375" bestFit="1" customWidth="1"/>
    <col min="10259" max="10261" width="8.7109375" customWidth="1"/>
    <col min="10262" max="10262" width="12.5703125" bestFit="1" customWidth="1"/>
    <col min="10498" max="10498" width="21.5703125" customWidth="1"/>
    <col min="10503" max="10503" width="10.85546875" customWidth="1"/>
    <col min="10504" max="10505" width="0" hidden="1" customWidth="1"/>
    <col min="10506" max="10506" width="10.42578125" customWidth="1"/>
    <col min="10507" max="10508" width="10.85546875" customWidth="1"/>
    <col min="10509" max="10509" width="9.85546875" customWidth="1"/>
    <col min="10510" max="10510" width="8.85546875" bestFit="1" customWidth="1"/>
    <col min="10511" max="10514" width="8.7109375" bestFit="1" customWidth="1"/>
    <col min="10515" max="10517" width="8.7109375" customWidth="1"/>
    <col min="10518" max="10518" width="12.5703125" bestFit="1" customWidth="1"/>
    <col min="10754" max="10754" width="21.5703125" customWidth="1"/>
    <col min="10759" max="10759" width="10.85546875" customWidth="1"/>
    <col min="10760" max="10761" width="0" hidden="1" customWidth="1"/>
    <col min="10762" max="10762" width="10.42578125" customWidth="1"/>
    <col min="10763" max="10764" width="10.85546875" customWidth="1"/>
    <col min="10765" max="10765" width="9.85546875" customWidth="1"/>
    <col min="10766" max="10766" width="8.85546875" bestFit="1" customWidth="1"/>
    <col min="10767" max="10770" width="8.7109375" bestFit="1" customWidth="1"/>
    <col min="10771" max="10773" width="8.7109375" customWidth="1"/>
    <col min="10774" max="10774" width="12.5703125" bestFit="1" customWidth="1"/>
    <col min="11010" max="11010" width="21.5703125" customWidth="1"/>
    <col min="11015" max="11015" width="10.85546875" customWidth="1"/>
    <col min="11016" max="11017" width="0" hidden="1" customWidth="1"/>
    <col min="11018" max="11018" width="10.42578125" customWidth="1"/>
    <col min="11019" max="11020" width="10.85546875" customWidth="1"/>
    <col min="11021" max="11021" width="9.85546875" customWidth="1"/>
    <col min="11022" max="11022" width="8.85546875" bestFit="1" customWidth="1"/>
    <col min="11023" max="11026" width="8.7109375" bestFit="1" customWidth="1"/>
    <col min="11027" max="11029" width="8.7109375" customWidth="1"/>
    <col min="11030" max="11030" width="12.5703125" bestFit="1" customWidth="1"/>
    <col min="11266" max="11266" width="21.5703125" customWidth="1"/>
    <col min="11271" max="11271" width="10.85546875" customWidth="1"/>
    <col min="11272" max="11273" width="0" hidden="1" customWidth="1"/>
    <col min="11274" max="11274" width="10.42578125" customWidth="1"/>
    <col min="11275" max="11276" width="10.85546875" customWidth="1"/>
    <col min="11277" max="11277" width="9.85546875" customWidth="1"/>
    <col min="11278" max="11278" width="8.85546875" bestFit="1" customWidth="1"/>
    <col min="11279" max="11282" width="8.7109375" bestFit="1" customWidth="1"/>
    <col min="11283" max="11285" width="8.7109375" customWidth="1"/>
    <col min="11286" max="11286" width="12.5703125" bestFit="1" customWidth="1"/>
    <col min="11522" max="11522" width="21.5703125" customWidth="1"/>
    <col min="11527" max="11527" width="10.85546875" customWidth="1"/>
    <col min="11528" max="11529" width="0" hidden="1" customWidth="1"/>
    <col min="11530" max="11530" width="10.42578125" customWidth="1"/>
    <col min="11531" max="11532" width="10.85546875" customWidth="1"/>
    <col min="11533" max="11533" width="9.85546875" customWidth="1"/>
    <col min="11534" max="11534" width="8.85546875" bestFit="1" customWidth="1"/>
    <col min="11535" max="11538" width="8.7109375" bestFit="1" customWidth="1"/>
    <col min="11539" max="11541" width="8.7109375" customWidth="1"/>
    <col min="11542" max="11542" width="12.5703125" bestFit="1" customWidth="1"/>
    <col min="11778" max="11778" width="21.5703125" customWidth="1"/>
    <col min="11783" max="11783" width="10.85546875" customWidth="1"/>
    <col min="11784" max="11785" width="0" hidden="1" customWidth="1"/>
    <col min="11786" max="11786" width="10.42578125" customWidth="1"/>
    <col min="11787" max="11788" width="10.85546875" customWidth="1"/>
    <col min="11789" max="11789" width="9.85546875" customWidth="1"/>
    <col min="11790" max="11790" width="8.85546875" bestFit="1" customWidth="1"/>
    <col min="11791" max="11794" width="8.7109375" bestFit="1" customWidth="1"/>
    <col min="11795" max="11797" width="8.7109375" customWidth="1"/>
    <col min="11798" max="11798" width="12.5703125" bestFit="1" customWidth="1"/>
    <col min="12034" max="12034" width="21.5703125" customWidth="1"/>
    <col min="12039" max="12039" width="10.85546875" customWidth="1"/>
    <col min="12040" max="12041" width="0" hidden="1" customWidth="1"/>
    <col min="12042" max="12042" width="10.42578125" customWidth="1"/>
    <col min="12043" max="12044" width="10.85546875" customWidth="1"/>
    <col min="12045" max="12045" width="9.85546875" customWidth="1"/>
    <col min="12046" max="12046" width="8.85546875" bestFit="1" customWidth="1"/>
    <col min="12047" max="12050" width="8.7109375" bestFit="1" customWidth="1"/>
    <col min="12051" max="12053" width="8.7109375" customWidth="1"/>
    <col min="12054" max="12054" width="12.5703125" bestFit="1" customWidth="1"/>
    <col min="12290" max="12290" width="21.5703125" customWidth="1"/>
    <col min="12295" max="12295" width="10.85546875" customWidth="1"/>
    <col min="12296" max="12297" width="0" hidden="1" customWidth="1"/>
    <col min="12298" max="12298" width="10.42578125" customWidth="1"/>
    <col min="12299" max="12300" width="10.85546875" customWidth="1"/>
    <col min="12301" max="12301" width="9.85546875" customWidth="1"/>
    <col min="12302" max="12302" width="8.85546875" bestFit="1" customWidth="1"/>
    <col min="12303" max="12306" width="8.7109375" bestFit="1" customWidth="1"/>
    <col min="12307" max="12309" width="8.7109375" customWidth="1"/>
    <col min="12310" max="12310" width="12.5703125" bestFit="1" customWidth="1"/>
    <col min="12546" max="12546" width="21.5703125" customWidth="1"/>
    <col min="12551" max="12551" width="10.85546875" customWidth="1"/>
    <col min="12552" max="12553" width="0" hidden="1" customWidth="1"/>
    <col min="12554" max="12554" width="10.42578125" customWidth="1"/>
    <col min="12555" max="12556" width="10.85546875" customWidth="1"/>
    <col min="12557" max="12557" width="9.85546875" customWidth="1"/>
    <col min="12558" max="12558" width="8.85546875" bestFit="1" customWidth="1"/>
    <col min="12559" max="12562" width="8.7109375" bestFit="1" customWidth="1"/>
    <col min="12563" max="12565" width="8.7109375" customWidth="1"/>
    <col min="12566" max="12566" width="12.5703125" bestFit="1" customWidth="1"/>
    <col min="12802" max="12802" width="21.5703125" customWidth="1"/>
    <col min="12807" max="12807" width="10.85546875" customWidth="1"/>
    <col min="12808" max="12809" width="0" hidden="1" customWidth="1"/>
    <col min="12810" max="12810" width="10.42578125" customWidth="1"/>
    <col min="12811" max="12812" width="10.85546875" customWidth="1"/>
    <col min="12813" max="12813" width="9.85546875" customWidth="1"/>
    <col min="12814" max="12814" width="8.85546875" bestFit="1" customWidth="1"/>
    <col min="12815" max="12818" width="8.7109375" bestFit="1" customWidth="1"/>
    <col min="12819" max="12821" width="8.7109375" customWidth="1"/>
    <col min="12822" max="12822" width="12.5703125" bestFit="1" customWidth="1"/>
    <col min="13058" max="13058" width="21.5703125" customWidth="1"/>
    <col min="13063" max="13063" width="10.85546875" customWidth="1"/>
    <col min="13064" max="13065" width="0" hidden="1" customWidth="1"/>
    <col min="13066" max="13066" width="10.42578125" customWidth="1"/>
    <col min="13067" max="13068" width="10.85546875" customWidth="1"/>
    <col min="13069" max="13069" width="9.85546875" customWidth="1"/>
    <col min="13070" max="13070" width="8.85546875" bestFit="1" customWidth="1"/>
    <col min="13071" max="13074" width="8.7109375" bestFit="1" customWidth="1"/>
    <col min="13075" max="13077" width="8.7109375" customWidth="1"/>
    <col min="13078" max="13078" width="12.5703125" bestFit="1" customWidth="1"/>
    <col min="13314" max="13314" width="21.5703125" customWidth="1"/>
    <col min="13319" max="13319" width="10.85546875" customWidth="1"/>
    <col min="13320" max="13321" width="0" hidden="1" customWidth="1"/>
    <col min="13322" max="13322" width="10.42578125" customWidth="1"/>
    <col min="13323" max="13324" width="10.85546875" customWidth="1"/>
    <col min="13325" max="13325" width="9.85546875" customWidth="1"/>
    <col min="13326" max="13326" width="8.85546875" bestFit="1" customWidth="1"/>
    <col min="13327" max="13330" width="8.7109375" bestFit="1" customWidth="1"/>
    <col min="13331" max="13333" width="8.7109375" customWidth="1"/>
    <col min="13334" max="13334" width="12.5703125" bestFit="1" customWidth="1"/>
    <col min="13570" max="13570" width="21.5703125" customWidth="1"/>
    <col min="13575" max="13575" width="10.85546875" customWidth="1"/>
    <col min="13576" max="13577" width="0" hidden="1" customWidth="1"/>
    <col min="13578" max="13578" width="10.42578125" customWidth="1"/>
    <col min="13579" max="13580" width="10.85546875" customWidth="1"/>
    <col min="13581" max="13581" width="9.85546875" customWidth="1"/>
    <col min="13582" max="13582" width="8.85546875" bestFit="1" customWidth="1"/>
    <col min="13583" max="13586" width="8.7109375" bestFit="1" customWidth="1"/>
    <col min="13587" max="13589" width="8.7109375" customWidth="1"/>
    <col min="13590" max="13590" width="12.5703125" bestFit="1" customWidth="1"/>
    <col min="13826" max="13826" width="21.5703125" customWidth="1"/>
    <col min="13831" max="13831" width="10.85546875" customWidth="1"/>
    <col min="13832" max="13833" width="0" hidden="1" customWidth="1"/>
    <col min="13834" max="13834" width="10.42578125" customWidth="1"/>
    <col min="13835" max="13836" width="10.85546875" customWidth="1"/>
    <col min="13837" max="13837" width="9.85546875" customWidth="1"/>
    <col min="13838" max="13838" width="8.85546875" bestFit="1" customWidth="1"/>
    <col min="13839" max="13842" width="8.7109375" bestFit="1" customWidth="1"/>
    <col min="13843" max="13845" width="8.7109375" customWidth="1"/>
    <col min="13846" max="13846" width="12.5703125" bestFit="1" customWidth="1"/>
    <col min="14082" max="14082" width="21.5703125" customWidth="1"/>
    <col min="14087" max="14087" width="10.85546875" customWidth="1"/>
    <col min="14088" max="14089" width="0" hidden="1" customWidth="1"/>
    <col min="14090" max="14090" width="10.42578125" customWidth="1"/>
    <col min="14091" max="14092" width="10.85546875" customWidth="1"/>
    <col min="14093" max="14093" width="9.85546875" customWidth="1"/>
    <col min="14094" max="14094" width="8.85546875" bestFit="1" customWidth="1"/>
    <col min="14095" max="14098" width="8.7109375" bestFit="1" customWidth="1"/>
    <col min="14099" max="14101" width="8.7109375" customWidth="1"/>
    <col min="14102" max="14102" width="12.5703125" bestFit="1" customWidth="1"/>
    <col min="14338" max="14338" width="21.5703125" customWidth="1"/>
    <col min="14343" max="14343" width="10.85546875" customWidth="1"/>
    <col min="14344" max="14345" width="0" hidden="1" customWidth="1"/>
    <col min="14346" max="14346" width="10.42578125" customWidth="1"/>
    <col min="14347" max="14348" width="10.85546875" customWidth="1"/>
    <col min="14349" max="14349" width="9.85546875" customWidth="1"/>
    <col min="14350" max="14350" width="8.85546875" bestFit="1" customWidth="1"/>
    <col min="14351" max="14354" width="8.7109375" bestFit="1" customWidth="1"/>
    <col min="14355" max="14357" width="8.7109375" customWidth="1"/>
    <col min="14358" max="14358" width="12.5703125" bestFit="1" customWidth="1"/>
    <col min="14594" max="14594" width="21.5703125" customWidth="1"/>
    <col min="14599" max="14599" width="10.85546875" customWidth="1"/>
    <col min="14600" max="14601" width="0" hidden="1" customWidth="1"/>
    <col min="14602" max="14602" width="10.42578125" customWidth="1"/>
    <col min="14603" max="14604" width="10.85546875" customWidth="1"/>
    <col min="14605" max="14605" width="9.85546875" customWidth="1"/>
    <col min="14606" max="14606" width="8.85546875" bestFit="1" customWidth="1"/>
    <col min="14607" max="14610" width="8.7109375" bestFit="1" customWidth="1"/>
    <col min="14611" max="14613" width="8.7109375" customWidth="1"/>
    <col min="14614" max="14614" width="12.5703125" bestFit="1" customWidth="1"/>
    <col min="14850" max="14850" width="21.5703125" customWidth="1"/>
    <col min="14855" max="14855" width="10.85546875" customWidth="1"/>
    <col min="14856" max="14857" width="0" hidden="1" customWidth="1"/>
    <col min="14858" max="14858" width="10.42578125" customWidth="1"/>
    <col min="14859" max="14860" width="10.85546875" customWidth="1"/>
    <col min="14861" max="14861" width="9.85546875" customWidth="1"/>
    <col min="14862" max="14862" width="8.85546875" bestFit="1" customWidth="1"/>
    <col min="14863" max="14866" width="8.7109375" bestFit="1" customWidth="1"/>
    <col min="14867" max="14869" width="8.7109375" customWidth="1"/>
    <col min="14870" max="14870" width="12.5703125" bestFit="1" customWidth="1"/>
    <col min="15106" max="15106" width="21.5703125" customWidth="1"/>
    <col min="15111" max="15111" width="10.85546875" customWidth="1"/>
    <col min="15112" max="15113" width="0" hidden="1" customWidth="1"/>
    <col min="15114" max="15114" width="10.42578125" customWidth="1"/>
    <col min="15115" max="15116" width="10.85546875" customWidth="1"/>
    <col min="15117" max="15117" width="9.85546875" customWidth="1"/>
    <col min="15118" max="15118" width="8.85546875" bestFit="1" customWidth="1"/>
    <col min="15119" max="15122" width="8.7109375" bestFit="1" customWidth="1"/>
    <col min="15123" max="15125" width="8.7109375" customWidth="1"/>
    <col min="15126" max="15126" width="12.5703125" bestFit="1" customWidth="1"/>
    <col min="15362" max="15362" width="21.5703125" customWidth="1"/>
    <col min="15367" max="15367" width="10.85546875" customWidth="1"/>
    <col min="15368" max="15369" width="0" hidden="1" customWidth="1"/>
    <col min="15370" max="15370" width="10.42578125" customWidth="1"/>
    <col min="15371" max="15372" width="10.85546875" customWidth="1"/>
    <col min="15373" max="15373" width="9.85546875" customWidth="1"/>
    <col min="15374" max="15374" width="8.85546875" bestFit="1" customWidth="1"/>
    <col min="15375" max="15378" width="8.7109375" bestFit="1" customWidth="1"/>
    <col min="15379" max="15381" width="8.7109375" customWidth="1"/>
    <col min="15382" max="15382" width="12.5703125" bestFit="1" customWidth="1"/>
    <col min="15618" max="15618" width="21.5703125" customWidth="1"/>
    <col min="15623" max="15623" width="10.85546875" customWidth="1"/>
    <col min="15624" max="15625" width="0" hidden="1" customWidth="1"/>
    <col min="15626" max="15626" width="10.42578125" customWidth="1"/>
    <col min="15627" max="15628" width="10.85546875" customWidth="1"/>
    <col min="15629" max="15629" width="9.85546875" customWidth="1"/>
    <col min="15630" max="15630" width="8.85546875" bestFit="1" customWidth="1"/>
    <col min="15631" max="15634" width="8.7109375" bestFit="1" customWidth="1"/>
    <col min="15635" max="15637" width="8.7109375" customWidth="1"/>
    <col min="15638" max="15638" width="12.5703125" bestFit="1" customWidth="1"/>
    <col min="15874" max="15874" width="21.5703125" customWidth="1"/>
    <col min="15879" max="15879" width="10.85546875" customWidth="1"/>
    <col min="15880" max="15881" width="0" hidden="1" customWidth="1"/>
    <col min="15882" max="15882" width="10.42578125" customWidth="1"/>
    <col min="15883" max="15884" width="10.85546875" customWidth="1"/>
    <col min="15885" max="15885" width="9.85546875" customWidth="1"/>
    <col min="15886" max="15886" width="8.85546875" bestFit="1" customWidth="1"/>
    <col min="15887" max="15890" width="8.7109375" bestFit="1" customWidth="1"/>
    <col min="15891" max="15893" width="8.7109375" customWidth="1"/>
    <col min="15894" max="15894" width="12.5703125" bestFit="1" customWidth="1"/>
    <col min="16130" max="16130" width="21.5703125" customWidth="1"/>
    <col min="16135" max="16135" width="10.85546875" customWidth="1"/>
    <col min="16136" max="16137" width="0" hidden="1" customWidth="1"/>
    <col min="16138" max="16138" width="10.42578125" customWidth="1"/>
    <col min="16139" max="16140" width="10.85546875" customWidth="1"/>
    <col min="16141" max="16141" width="9.85546875" customWidth="1"/>
    <col min="16142" max="16142" width="8.85546875" bestFit="1" customWidth="1"/>
    <col min="16143" max="16146" width="8.7109375" bestFit="1" customWidth="1"/>
    <col min="16147" max="16149" width="8.7109375" customWidth="1"/>
    <col min="16150" max="16150" width="12.5703125" bestFit="1" customWidth="1"/>
  </cols>
  <sheetData>
    <row r="2" spans="1:22"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</row>
    <row r="3" spans="1:22">
      <c r="A3" s="216"/>
      <c r="B3" s="217"/>
      <c r="C3" s="218"/>
      <c r="D3" s="219" t="s">
        <v>451</v>
      </c>
      <c r="E3" s="219" t="s">
        <v>452</v>
      </c>
      <c r="F3" s="218"/>
      <c r="G3" s="218"/>
      <c r="H3" s="218"/>
      <c r="I3" s="218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</row>
    <row r="4" spans="1:22">
      <c r="A4" s="216" t="s">
        <v>209</v>
      </c>
      <c r="B4" s="217"/>
      <c r="C4" s="218"/>
      <c r="D4" s="219" t="s">
        <v>453</v>
      </c>
      <c r="E4" s="219" t="s">
        <v>454</v>
      </c>
      <c r="F4" s="218" t="s">
        <v>455</v>
      </c>
      <c r="G4" s="218" t="s">
        <v>456</v>
      </c>
      <c r="H4" s="218" t="s">
        <v>457</v>
      </c>
      <c r="I4" s="217" t="s">
        <v>458</v>
      </c>
      <c r="J4" s="220" t="s">
        <v>459</v>
      </c>
      <c r="K4" s="221" t="s">
        <v>460</v>
      </c>
      <c r="L4" s="218" t="s">
        <v>461</v>
      </c>
      <c r="M4" s="218" t="s">
        <v>460</v>
      </c>
      <c r="N4" s="218" t="s">
        <v>462</v>
      </c>
      <c r="O4" s="218" t="s">
        <v>463</v>
      </c>
      <c r="P4" s="218" t="s">
        <v>464</v>
      </c>
      <c r="Q4" s="218" t="s">
        <v>460</v>
      </c>
      <c r="R4" s="218" t="s">
        <v>465</v>
      </c>
      <c r="S4" s="218" t="s">
        <v>546</v>
      </c>
      <c r="T4" s="218" t="s">
        <v>547</v>
      </c>
      <c r="U4" s="218" t="s">
        <v>548</v>
      </c>
      <c r="V4" s="218" t="s">
        <v>545</v>
      </c>
    </row>
    <row r="5" spans="1:22">
      <c r="A5" s="216" t="s">
        <v>466</v>
      </c>
      <c r="B5" s="221" t="s">
        <v>467</v>
      </c>
      <c r="C5" s="219" t="s">
        <v>468</v>
      </c>
      <c r="D5" s="219" t="s">
        <v>469</v>
      </c>
      <c r="E5" s="219" t="s">
        <v>470</v>
      </c>
      <c r="F5" s="218"/>
      <c r="G5" s="218"/>
      <c r="H5" s="218" t="s">
        <v>471</v>
      </c>
      <c r="I5" s="217" t="s">
        <v>472</v>
      </c>
      <c r="J5" s="220"/>
      <c r="K5" s="215"/>
      <c r="L5" s="215"/>
      <c r="M5" s="215"/>
      <c r="N5" s="215"/>
      <c r="O5" s="215"/>
      <c r="P5" s="215"/>
      <c r="Q5" s="215"/>
      <c r="R5" s="215"/>
      <c r="S5" s="215"/>
      <c r="T5" s="215"/>
      <c r="U5" s="215"/>
      <c r="V5" s="215"/>
    </row>
    <row r="6" spans="1:22">
      <c r="A6" s="222"/>
      <c r="B6" s="223" t="s">
        <v>473</v>
      </c>
      <c r="C6" s="224"/>
      <c r="D6" s="225"/>
      <c r="E6" s="224"/>
      <c r="F6" s="218"/>
      <c r="G6" s="218"/>
      <c r="H6" s="218"/>
      <c r="I6" s="217"/>
      <c r="J6" s="220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5"/>
      <c r="V6" s="215"/>
    </row>
    <row r="7" spans="1:22">
      <c r="A7" s="222"/>
      <c r="B7" s="223"/>
      <c r="C7" s="224"/>
      <c r="D7" s="225"/>
      <c r="E7" s="224"/>
      <c r="F7" s="218"/>
      <c r="G7" s="218"/>
      <c r="H7" s="218"/>
      <c r="I7" s="217"/>
      <c r="J7" s="220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5"/>
      <c r="V7" s="215"/>
    </row>
    <row r="8" spans="1:22" s="230" customFormat="1">
      <c r="A8" s="226" t="s">
        <v>474</v>
      </c>
      <c r="B8" s="217" t="s">
        <v>475</v>
      </c>
      <c r="C8" s="252">
        <v>15015</v>
      </c>
      <c r="D8" s="253">
        <v>1</v>
      </c>
      <c r="E8" s="252">
        <f>C8</f>
        <v>15015</v>
      </c>
      <c r="F8" s="227"/>
      <c r="G8" s="227">
        <f>E8</f>
        <v>15015</v>
      </c>
      <c r="H8" s="227">
        <v>118464</v>
      </c>
      <c r="I8" s="217" t="s">
        <v>476</v>
      </c>
      <c r="J8" s="254">
        <f>E8</f>
        <v>15015</v>
      </c>
      <c r="K8" s="228">
        <f>F8</f>
        <v>0</v>
      </c>
      <c r="L8" s="258">
        <f>J8</f>
        <v>15015</v>
      </c>
      <c r="M8" s="228">
        <f>$K$8</f>
        <v>0</v>
      </c>
      <c r="N8" s="260">
        <v>11117.75</v>
      </c>
      <c r="O8" s="258">
        <v>4290</v>
      </c>
      <c r="P8" s="258">
        <v>3181.99</v>
      </c>
      <c r="Q8" s="228">
        <f>$K$8</f>
        <v>0</v>
      </c>
      <c r="R8" s="258">
        <v>6006</v>
      </c>
      <c r="S8" s="258">
        <v>9516.9599999999991</v>
      </c>
      <c r="T8" s="258">
        <v>8497.5</v>
      </c>
      <c r="U8" s="258">
        <v>8497.5</v>
      </c>
      <c r="V8" s="229">
        <f>SUM(J8:U8)</f>
        <v>81137.7</v>
      </c>
    </row>
    <row r="9" spans="1:22" s="230" customFormat="1">
      <c r="A9" s="226" t="s">
        <v>477</v>
      </c>
      <c r="B9" s="217" t="s">
        <v>478</v>
      </c>
      <c r="C9" s="252">
        <v>5320</v>
      </c>
      <c r="D9" s="253">
        <v>1</v>
      </c>
      <c r="E9" s="252">
        <f>C9</f>
        <v>5320</v>
      </c>
      <c r="F9" s="227"/>
      <c r="G9" s="227">
        <f>E9</f>
        <v>5320</v>
      </c>
      <c r="H9" s="227">
        <v>49200</v>
      </c>
      <c r="I9" s="217" t="s">
        <v>479</v>
      </c>
      <c r="J9" s="254">
        <f t="shared" ref="J9:J11" si="0">E9</f>
        <v>5320</v>
      </c>
      <c r="K9" s="228">
        <f t="shared" ref="K9:K27" si="1">F9</f>
        <v>0</v>
      </c>
      <c r="L9" s="258">
        <f t="shared" ref="L9:L11" si="2">J9</f>
        <v>5320</v>
      </c>
      <c r="M9" s="215"/>
      <c r="N9" s="260">
        <v>7895.43</v>
      </c>
      <c r="O9" s="258">
        <v>1880.47</v>
      </c>
      <c r="P9" s="258">
        <v>1127.42</v>
      </c>
      <c r="Q9" s="228"/>
      <c r="R9" s="258">
        <v>2128</v>
      </c>
      <c r="S9" s="258">
        <v>3006.96</v>
      </c>
      <c r="T9" s="258">
        <v>2660</v>
      </c>
      <c r="U9" s="258">
        <v>2800</v>
      </c>
      <c r="V9" s="229">
        <f t="shared" ref="V9:V11" si="3">SUM(J9:U9)</f>
        <v>32138.28</v>
      </c>
    </row>
    <row r="10" spans="1:22" s="230" customFormat="1">
      <c r="A10" s="226" t="s">
        <v>480</v>
      </c>
      <c r="B10" s="217" t="s">
        <v>481</v>
      </c>
      <c r="C10" s="224">
        <v>4723</v>
      </c>
      <c r="D10" s="253">
        <v>0.5</v>
      </c>
      <c r="E10" s="252">
        <f>C10/2</f>
        <v>2361.5</v>
      </c>
      <c r="F10" s="227"/>
      <c r="G10" s="227">
        <f>E10</f>
        <v>2361.5</v>
      </c>
      <c r="H10" s="227">
        <v>22500</v>
      </c>
      <c r="I10" s="217" t="s">
        <v>479</v>
      </c>
      <c r="J10" s="254">
        <f t="shared" si="0"/>
        <v>2361.5</v>
      </c>
      <c r="K10" s="228">
        <f t="shared" si="1"/>
        <v>0</v>
      </c>
      <c r="L10" s="258">
        <f t="shared" si="2"/>
        <v>2361.5</v>
      </c>
      <c r="M10" s="215"/>
      <c r="N10" s="260">
        <v>1523.41</v>
      </c>
      <c r="O10" s="215"/>
      <c r="P10" s="215"/>
      <c r="Q10" s="215"/>
      <c r="R10" s="215"/>
      <c r="S10" s="258">
        <v>667.24</v>
      </c>
      <c r="T10" s="258">
        <v>1180.75</v>
      </c>
      <c r="U10" s="258">
        <v>1250</v>
      </c>
      <c r="V10" s="229">
        <f t="shared" si="3"/>
        <v>9344.4</v>
      </c>
    </row>
    <row r="11" spans="1:22" s="235" customFormat="1">
      <c r="A11" s="226" t="s">
        <v>486</v>
      </c>
      <c r="B11" s="217" t="s">
        <v>490</v>
      </c>
      <c r="C11" s="252">
        <v>5200</v>
      </c>
      <c r="D11" s="253">
        <v>1</v>
      </c>
      <c r="E11" s="252">
        <f>C11</f>
        <v>5200</v>
      </c>
      <c r="F11" s="227"/>
      <c r="G11" s="227">
        <f>E11</f>
        <v>5200</v>
      </c>
      <c r="H11" s="227">
        <v>48000</v>
      </c>
      <c r="I11" s="217" t="s">
        <v>479</v>
      </c>
      <c r="J11" s="254">
        <f t="shared" si="0"/>
        <v>5200</v>
      </c>
      <c r="K11" s="228">
        <f>F11</f>
        <v>0</v>
      </c>
      <c r="L11" s="258">
        <f t="shared" si="2"/>
        <v>5200</v>
      </c>
      <c r="M11" s="215"/>
      <c r="N11" s="260">
        <v>3882.39</v>
      </c>
      <c r="O11" s="215"/>
      <c r="P11" s="215"/>
      <c r="Q11" s="215"/>
      <c r="R11" s="215"/>
      <c r="S11" s="258">
        <v>4005.97</v>
      </c>
      <c r="T11" s="258">
        <v>2600</v>
      </c>
      <c r="U11" s="258">
        <v>2740</v>
      </c>
      <c r="V11" s="229">
        <f t="shared" si="3"/>
        <v>23628.36</v>
      </c>
    </row>
    <row r="12" spans="1:22">
      <c r="A12" s="222"/>
      <c r="B12" s="223" t="s">
        <v>482</v>
      </c>
      <c r="C12" s="231"/>
      <c r="D12" s="232">
        <f>SUM(D8:D11)</f>
        <v>3.5</v>
      </c>
      <c r="E12" s="231">
        <f>SUM(E8:E11)</f>
        <v>27896.5</v>
      </c>
      <c r="F12" s="233"/>
      <c r="G12" s="233">
        <f>SUM(G8:G10)</f>
        <v>22696.5</v>
      </c>
      <c r="H12" s="233">
        <v>190164</v>
      </c>
      <c r="I12" s="217" t="s">
        <v>483</v>
      </c>
      <c r="J12" s="220"/>
      <c r="K12" s="228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29"/>
    </row>
    <row r="13" spans="1:22">
      <c r="A13" s="222"/>
      <c r="B13" s="223"/>
      <c r="C13" s="231"/>
      <c r="D13" s="232"/>
      <c r="E13" s="231"/>
      <c r="F13" s="233"/>
      <c r="G13" s="233"/>
      <c r="H13" s="218"/>
      <c r="I13" s="217" t="s">
        <v>484</v>
      </c>
      <c r="J13" s="220"/>
      <c r="K13" s="228"/>
      <c r="L13" s="215"/>
      <c r="M13" s="215"/>
      <c r="N13" s="215"/>
      <c r="O13" s="215"/>
      <c r="P13" s="215"/>
      <c r="Q13" s="215"/>
      <c r="R13" s="215"/>
      <c r="S13" s="215"/>
      <c r="T13" s="215"/>
      <c r="U13" s="215"/>
      <c r="V13" s="229"/>
    </row>
    <row r="14" spans="1:22">
      <c r="A14" s="222"/>
      <c r="B14" s="223" t="s">
        <v>485</v>
      </c>
      <c r="C14" s="224"/>
      <c r="D14" s="225"/>
      <c r="E14" s="224"/>
      <c r="F14" s="227"/>
      <c r="G14" s="227"/>
      <c r="H14" s="218"/>
      <c r="I14" s="217"/>
      <c r="J14" s="220"/>
      <c r="K14" s="228"/>
      <c r="L14" s="215"/>
      <c r="M14" s="215"/>
      <c r="N14" s="215"/>
      <c r="O14" s="215"/>
      <c r="P14" s="215"/>
      <c r="Q14" s="215"/>
      <c r="R14" s="215"/>
      <c r="S14" s="215"/>
      <c r="T14" s="215"/>
      <c r="U14" s="215"/>
      <c r="V14" s="229"/>
    </row>
    <row r="15" spans="1:22">
      <c r="A15" s="222" t="s">
        <v>489</v>
      </c>
      <c r="B15" s="223" t="s">
        <v>487</v>
      </c>
      <c r="C15" s="252">
        <v>5320</v>
      </c>
      <c r="D15" s="253">
        <v>1</v>
      </c>
      <c r="E15" s="252">
        <f>C15</f>
        <v>5320</v>
      </c>
      <c r="F15" s="227"/>
      <c r="G15" s="227">
        <f>E15</f>
        <v>5320</v>
      </c>
      <c r="H15" s="227">
        <v>49200</v>
      </c>
      <c r="I15" s="217" t="s">
        <v>488</v>
      </c>
      <c r="J15" s="254">
        <f>E15</f>
        <v>5320</v>
      </c>
      <c r="K15" s="228">
        <f t="shared" si="1"/>
        <v>0</v>
      </c>
      <c r="L15" s="258">
        <f>E15</f>
        <v>5320</v>
      </c>
      <c r="M15" s="215"/>
      <c r="N15" s="260">
        <v>4511.1400000000003</v>
      </c>
      <c r="O15" s="215"/>
      <c r="P15" s="215"/>
      <c r="Q15" s="215"/>
      <c r="R15" s="261">
        <v>1609.28</v>
      </c>
      <c r="S15" s="215"/>
      <c r="T15" s="215"/>
      <c r="U15" s="215"/>
      <c r="V15" s="229">
        <f>SUM(J15:U15)</f>
        <v>16760.419999999998</v>
      </c>
    </row>
    <row r="16" spans="1:22">
      <c r="A16" s="222" t="s">
        <v>491</v>
      </c>
      <c r="B16" s="217" t="s">
        <v>492</v>
      </c>
      <c r="C16" s="252">
        <v>5200</v>
      </c>
      <c r="D16" s="253">
        <v>2</v>
      </c>
      <c r="E16" s="252">
        <f>C16*D16</f>
        <v>10400</v>
      </c>
      <c r="F16" s="227"/>
      <c r="G16" s="227">
        <f>E16</f>
        <v>10400</v>
      </c>
      <c r="H16" s="227">
        <v>96000</v>
      </c>
      <c r="I16" s="217" t="s">
        <v>488</v>
      </c>
      <c r="J16" s="254">
        <v>5200</v>
      </c>
      <c r="K16" s="228">
        <f t="shared" si="1"/>
        <v>0</v>
      </c>
      <c r="L16" s="258">
        <v>5200</v>
      </c>
      <c r="M16" s="215"/>
      <c r="N16" s="260">
        <v>5751.38</v>
      </c>
      <c r="O16" s="228"/>
      <c r="P16" s="215"/>
      <c r="Q16" s="215"/>
      <c r="R16" s="261">
        <v>1219.05</v>
      </c>
      <c r="S16" s="258">
        <v>2939.13</v>
      </c>
      <c r="T16" s="258">
        <v>2600</v>
      </c>
      <c r="U16" s="258">
        <v>2740</v>
      </c>
      <c r="V16" s="229">
        <f t="shared" ref="V16:V18" si="4">SUM(J16:U16)</f>
        <v>25649.56</v>
      </c>
    </row>
    <row r="17" spans="1:22">
      <c r="A17" s="222">
        <v>7</v>
      </c>
      <c r="B17" s="217" t="s">
        <v>493</v>
      </c>
      <c r="C17" s="252">
        <v>5150</v>
      </c>
      <c r="D17" s="225">
        <v>3</v>
      </c>
      <c r="E17" s="224">
        <f>C17*D17</f>
        <v>15450</v>
      </c>
      <c r="F17" s="227"/>
      <c r="G17" s="227">
        <f>E17</f>
        <v>15450</v>
      </c>
      <c r="H17" s="227">
        <v>142200</v>
      </c>
      <c r="I17" s="217" t="s">
        <v>488</v>
      </c>
      <c r="J17" s="254">
        <v>5150</v>
      </c>
      <c r="K17" s="228">
        <f t="shared" si="1"/>
        <v>0</v>
      </c>
      <c r="L17" s="258">
        <v>5150</v>
      </c>
      <c r="M17" s="215"/>
      <c r="N17" s="260">
        <v>3670.97</v>
      </c>
      <c r="O17" s="215"/>
      <c r="P17" s="215"/>
      <c r="Q17" s="215"/>
      <c r="R17" s="215"/>
      <c r="S17" s="258">
        <v>2910.87</v>
      </c>
      <c r="T17" s="258">
        <v>2575</v>
      </c>
      <c r="U17" s="258">
        <v>2715</v>
      </c>
      <c r="V17" s="229">
        <f t="shared" si="4"/>
        <v>22171.84</v>
      </c>
    </row>
    <row r="18" spans="1:22">
      <c r="A18" s="222">
        <v>8</v>
      </c>
      <c r="B18" s="217" t="s">
        <v>494</v>
      </c>
      <c r="C18" s="252">
        <v>5100</v>
      </c>
      <c r="D18" s="253">
        <v>1</v>
      </c>
      <c r="E18" s="252">
        <f>C18</f>
        <v>5100</v>
      </c>
      <c r="F18" s="227"/>
      <c r="G18" s="227">
        <f>E18</f>
        <v>5100</v>
      </c>
      <c r="H18" s="227">
        <v>46800</v>
      </c>
      <c r="I18" s="217" t="s">
        <v>488</v>
      </c>
      <c r="J18" s="254">
        <f>E18</f>
        <v>5100</v>
      </c>
      <c r="K18" s="228">
        <f t="shared" si="1"/>
        <v>0</v>
      </c>
      <c r="L18" s="258">
        <f>J18</f>
        <v>5100</v>
      </c>
      <c r="M18" s="215"/>
      <c r="N18" s="260">
        <v>3290.54</v>
      </c>
      <c r="O18" s="215"/>
      <c r="P18" s="215"/>
      <c r="Q18" s="215"/>
      <c r="R18" s="215"/>
      <c r="S18" s="258">
        <v>2882.61</v>
      </c>
      <c r="T18" s="258">
        <v>2550</v>
      </c>
      <c r="U18" s="258">
        <v>2836.05</v>
      </c>
      <c r="V18" s="229">
        <f t="shared" si="4"/>
        <v>21759.200000000001</v>
      </c>
    </row>
    <row r="19" spans="1:22">
      <c r="A19" s="222"/>
      <c r="B19" s="223" t="s">
        <v>482</v>
      </c>
      <c r="C19" s="224"/>
      <c r="D19" s="232">
        <f>SUM(D15:D18)</f>
        <v>7</v>
      </c>
      <c r="E19" s="231">
        <f>SUM(E15:E18)</f>
        <v>36270</v>
      </c>
      <c r="F19" s="233"/>
      <c r="G19" s="233">
        <f>SUM(G15:G18)</f>
        <v>36270</v>
      </c>
      <c r="H19" s="233">
        <v>382200</v>
      </c>
      <c r="I19" s="217" t="s">
        <v>495</v>
      </c>
      <c r="J19" s="220"/>
      <c r="K19" s="228"/>
      <c r="L19" s="215"/>
      <c r="M19" s="215"/>
      <c r="N19" s="215"/>
      <c r="O19" s="215"/>
      <c r="P19" s="215"/>
      <c r="Q19" s="215"/>
      <c r="R19" s="215"/>
      <c r="S19" s="215"/>
      <c r="T19" s="215"/>
      <c r="U19" s="215"/>
      <c r="V19" s="229"/>
    </row>
    <row r="20" spans="1:22">
      <c r="A20" s="222"/>
      <c r="B20" s="223"/>
      <c r="C20" s="224"/>
      <c r="D20" s="225"/>
      <c r="E20" s="224"/>
      <c r="F20" s="227"/>
      <c r="G20" s="227"/>
      <c r="H20" s="227"/>
      <c r="I20" s="217" t="s">
        <v>484</v>
      </c>
      <c r="J20" s="220"/>
      <c r="K20" s="228"/>
      <c r="L20" s="215"/>
      <c r="M20" s="215"/>
      <c r="N20" s="215"/>
      <c r="O20" s="215"/>
      <c r="P20" s="215"/>
      <c r="Q20" s="215"/>
      <c r="R20" s="215"/>
      <c r="S20" s="215"/>
      <c r="T20" s="215"/>
      <c r="U20" s="215"/>
      <c r="V20" s="229"/>
    </row>
    <row r="21" spans="1:22">
      <c r="A21" s="222"/>
      <c r="B21" s="223" t="s">
        <v>496</v>
      </c>
      <c r="C21" s="224"/>
      <c r="D21" s="225"/>
      <c r="E21" s="224"/>
      <c r="F21" s="227"/>
      <c r="G21" s="227"/>
      <c r="H21" s="227"/>
      <c r="I21" s="217"/>
      <c r="J21" s="220"/>
      <c r="K21" s="228"/>
      <c r="L21" s="215"/>
      <c r="M21" s="215"/>
      <c r="N21" s="215"/>
      <c r="O21" s="215"/>
      <c r="P21" s="215"/>
      <c r="Q21" s="215"/>
      <c r="R21" s="215"/>
      <c r="S21" s="215"/>
      <c r="T21" s="215"/>
      <c r="U21" s="215"/>
      <c r="V21" s="229"/>
    </row>
    <row r="22" spans="1:22" s="235" customFormat="1">
      <c r="A22" s="234" t="s">
        <v>497</v>
      </c>
      <c r="B22" s="217" t="s">
        <v>498</v>
      </c>
      <c r="C22" s="252">
        <v>4870</v>
      </c>
      <c r="D22" s="259">
        <v>1</v>
      </c>
      <c r="E22" s="252">
        <f t="shared" ref="E22:E27" si="5">C22</f>
        <v>4870</v>
      </c>
      <c r="F22" s="227"/>
      <c r="G22" s="227">
        <f t="shared" ref="G22:G27" si="6">E22</f>
        <v>4870</v>
      </c>
      <c r="H22" s="227">
        <v>45600</v>
      </c>
      <c r="I22" s="217" t="s">
        <v>479</v>
      </c>
      <c r="J22" s="254">
        <f>E22</f>
        <v>4870</v>
      </c>
      <c r="K22" s="228">
        <f t="shared" si="1"/>
        <v>0</v>
      </c>
      <c r="L22" s="258">
        <f t="shared" ref="L22:L27" si="7">J22</f>
        <v>4870</v>
      </c>
      <c r="M22" s="215"/>
      <c r="N22" s="260">
        <v>3141.69</v>
      </c>
      <c r="O22" s="215"/>
      <c r="P22" s="215"/>
      <c r="Q22" s="215"/>
      <c r="R22" s="261">
        <v>2084.0700000000002</v>
      </c>
      <c r="S22" s="215"/>
      <c r="T22" s="215"/>
      <c r="U22" s="215"/>
      <c r="V22" s="229">
        <f>SUM(J22:U22)</f>
        <v>14965.76</v>
      </c>
    </row>
    <row r="23" spans="1:22" ht="25.5">
      <c r="A23" s="222">
        <v>10</v>
      </c>
      <c r="B23" s="255" t="s">
        <v>520</v>
      </c>
      <c r="C23" s="252">
        <v>4870</v>
      </c>
      <c r="D23" s="259">
        <v>2</v>
      </c>
      <c r="E23" s="252">
        <f>C23*D23</f>
        <v>9740</v>
      </c>
      <c r="F23" s="227"/>
      <c r="G23" s="227">
        <f t="shared" si="6"/>
        <v>9740</v>
      </c>
      <c r="H23" s="227">
        <v>91200</v>
      </c>
      <c r="I23" s="217" t="s">
        <v>488</v>
      </c>
      <c r="J23" s="254">
        <f t="shared" ref="J23:J27" si="8">E23</f>
        <v>9740</v>
      </c>
      <c r="K23" s="228">
        <f t="shared" si="1"/>
        <v>0</v>
      </c>
      <c r="L23" s="258">
        <f t="shared" si="7"/>
        <v>9740</v>
      </c>
      <c r="M23" s="215"/>
      <c r="N23" s="260">
        <v>5034.74</v>
      </c>
      <c r="O23" s="215"/>
      <c r="P23" s="215"/>
      <c r="Q23" s="215"/>
      <c r="R23" s="215"/>
      <c r="S23" s="258">
        <v>5505.22</v>
      </c>
      <c r="T23" s="258">
        <v>4870</v>
      </c>
      <c r="U23" s="258">
        <v>5150</v>
      </c>
      <c r="V23" s="229">
        <f t="shared" ref="V23:V27" si="9">SUM(J23:U23)</f>
        <v>40039.96</v>
      </c>
    </row>
    <row r="24" spans="1:22" ht="25.5">
      <c r="A24" s="222">
        <v>11</v>
      </c>
      <c r="B24" s="255" t="s">
        <v>523</v>
      </c>
      <c r="C24" s="252">
        <v>4810</v>
      </c>
      <c r="D24" s="259">
        <v>1</v>
      </c>
      <c r="E24" s="252">
        <f>C24</f>
        <v>4810</v>
      </c>
      <c r="F24" s="227"/>
      <c r="G24" s="227">
        <f>E24</f>
        <v>4810</v>
      </c>
      <c r="H24" s="227">
        <v>45000</v>
      </c>
      <c r="I24" s="217" t="s">
        <v>488</v>
      </c>
      <c r="J24" s="254">
        <f>E24</f>
        <v>4810</v>
      </c>
      <c r="K24" s="228">
        <f>F24</f>
        <v>0</v>
      </c>
      <c r="L24" s="258">
        <f>J24</f>
        <v>4810</v>
      </c>
      <c r="M24" s="215"/>
      <c r="N24" s="258">
        <v>3095.5</v>
      </c>
      <c r="O24" s="215"/>
      <c r="P24" s="215"/>
      <c r="Q24" s="215"/>
      <c r="R24" s="261">
        <v>959.43</v>
      </c>
      <c r="S24" s="215"/>
      <c r="T24" s="215"/>
      <c r="U24" s="215"/>
      <c r="V24" s="229">
        <f t="shared" si="9"/>
        <v>13674.93</v>
      </c>
    </row>
    <row r="25" spans="1:22">
      <c r="A25" s="222">
        <v>12</v>
      </c>
      <c r="B25" s="217" t="s">
        <v>521</v>
      </c>
      <c r="C25" s="252">
        <v>4750</v>
      </c>
      <c r="D25" s="259">
        <v>1</v>
      </c>
      <c r="E25" s="252">
        <f>C25</f>
        <v>4750</v>
      </c>
      <c r="F25" s="227"/>
      <c r="G25" s="227">
        <f t="shared" si="6"/>
        <v>4750</v>
      </c>
      <c r="H25" s="227">
        <v>45000</v>
      </c>
      <c r="I25" s="217" t="s">
        <v>488</v>
      </c>
      <c r="J25" s="254">
        <f t="shared" si="8"/>
        <v>4750</v>
      </c>
      <c r="K25" s="228">
        <f t="shared" si="1"/>
        <v>0</v>
      </c>
      <c r="L25" s="258">
        <f t="shared" si="7"/>
        <v>4750</v>
      </c>
      <c r="M25" s="215"/>
      <c r="N25" s="260">
        <v>3385.84</v>
      </c>
      <c r="O25" s="215"/>
      <c r="P25" s="215"/>
      <c r="Q25" s="215"/>
      <c r="R25" s="215"/>
      <c r="S25" s="215"/>
      <c r="T25" s="215"/>
      <c r="U25" s="215"/>
      <c r="V25" s="229">
        <f t="shared" si="9"/>
        <v>12885.84</v>
      </c>
    </row>
    <row r="26" spans="1:22">
      <c r="A26" s="222">
        <v>13</v>
      </c>
      <c r="B26" s="217" t="s">
        <v>499</v>
      </c>
      <c r="C26" s="252">
        <v>4750</v>
      </c>
      <c r="D26" s="259">
        <v>2</v>
      </c>
      <c r="E26" s="252">
        <f>C26*D26</f>
        <v>9500</v>
      </c>
      <c r="F26" s="227"/>
      <c r="G26" s="227">
        <f t="shared" si="6"/>
        <v>9500</v>
      </c>
      <c r="H26" s="227">
        <v>45000</v>
      </c>
      <c r="I26" s="217" t="s">
        <v>488</v>
      </c>
      <c r="J26" s="254">
        <f t="shared" si="8"/>
        <v>9500</v>
      </c>
      <c r="K26" s="228">
        <f t="shared" si="1"/>
        <v>0</v>
      </c>
      <c r="L26" s="258">
        <f t="shared" si="7"/>
        <v>9500</v>
      </c>
      <c r="M26" s="215"/>
      <c r="N26" s="260">
        <v>4507.05</v>
      </c>
      <c r="O26" s="215"/>
      <c r="P26" s="215"/>
      <c r="Q26" s="215"/>
      <c r="R26" s="261">
        <v>2557.06</v>
      </c>
      <c r="S26" s="258">
        <v>2684.78</v>
      </c>
      <c r="T26" s="258">
        <v>2375</v>
      </c>
      <c r="U26" s="258">
        <v>2515</v>
      </c>
      <c r="V26" s="229">
        <f t="shared" si="9"/>
        <v>33638.89</v>
      </c>
    </row>
    <row r="27" spans="1:22" ht="25.5">
      <c r="A27" s="222">
        <v>14</v>
      </c>
      <c r="B27" s="255" t="s">
        <v>522</v>
      </c>
      <c r="C27" s="252">
        <v>4750</v>
      </c>
      <c r="D27" s="259">
        <v>1</v>
      </c>
      <c r="E27" s="252">
        <f t="shared" si="5"/>
        <v>4750</v>
      </c>
      <c r="F27" s="227"/>
      <c r="G27" s="227">
        <f t="shared" si="6"/>
        <v>4750</v>
      </c>
      <c r="H27" s="227">
        <v>45600</v>
      </c>
      <c r="I27" s="217" t="s">
        <v>488</v>
      </c>
      <c r="J27" s="254">
        <f t="shared" si="8"/>
        <v>4750</v>
      </c>
      <c r="K27" s="236">
        <f t="shared" si="1"/>
        <v>0</v>
      </c>
      <c r="L27" s="258">
        <f t="shared" si="7"/>
        <v>4750</v>
      </c>
      <c r="M27" s="237"/>
      <c r="N27" s="260">
        <v>3064.72</v>
      </c>
      <c r="O27" s="237"/>
      <c r="P27" s="237"/>
      <c r="Q27" s="237"/>
      <c r="R27" s="237"/>
      <c r="S27" s="258">
        <v>2684.78</v>
      </c>
      <c r="T27" s="258">
        <v>2375</v>
      </c>
      <c r="U27" s="258">
        <v>2515</v>
      </c>
      <c r="V27" s="229">
        <f t="shared" si="9"/>
        <v>20139.5</v>
      </c>
    </row>
    <row r="28" spans="1:22">
      <c r="A28" s="222"/>
      <c r="B28" s="223" t="s">
        <v>500</v>
      </c>
      <c r="C28" s="231"/>
      <c r="D28" s="232">
        <f>SUM(D22:D27)</f>
        <v>8</v>
      </c>
      <c r="E28" s="231">
        <f>SUM(E22:E27)</f>
        <v>38420</v>
      </c>
      <c r="F28" s="233"/>
      <c r="G28" s="233">
        <f>SUM(G22:G27)</f>
        <v>38420</v>
      </c>
      <c r="H28" s="227">
        <v>317400</v>
      </c>
      <c r="I28" s="217" t="s">
        <v>501</v>
      </c>
      <c r="J28" s="257">
        <f t="shared" ref="J28:V28" si="10">SUM(J8:J27)</f>
        <v>87086.5</v>
      </c>
      <c r="K28" s="239">
        <f t="shared" si="10"/>
        <v>0</v>
      </c>
      <c r="L28" s="257">
        <f t="shared" si="10"/>
        <v>87086.5</v>
      </c>
      <c r="M28" s="238">
        <f t="shared" si="10"/>
        <v>0</v>
      </c>
      <c r="N28" s="238">
        <f t="shared" si="10"/>
        <v>63872.55</v>
      </c>
      <c r="O28" s="238">
        <f t="shared" si="10"/>
        <v>6170.47</v>
      </c>
      <c r="P28" s="238">
        <f t="shared" si="10"/>
        <v>4309.41</v>
      </c>
      <c r="Q28" s="238">
        <f t="shared" si="10"/>
        <v>0</v>
      </c>
      <c r="R28" s="257">
        <f t="shared" si="10"/>
        <v>16562.89</v>
      </c>
      <c r="S28" s="257">
        <f t="shared" si="10"/>
        <v>36804.519999999997</v>
      </c>
      <c r="T28" s="257">
        <f t="shared" si="10"/>
        <v>32283.25</v>
      </c>
      <c r="U28" s="257">
        <f t="shared" si="10"/>
        <v>33758.550000000003</v>
      </c>
      <c r="V28" s="238">
        <f t="shared" si="10"/>
        <v>367934.64</v>
      </c>
    </row>
    <row r="29" spans="1:22">
      <c r="A29" s="222"/>
      <c r="B29" s="223"/>
      <c r="C29" s="231"/>
      <c r="D29" s="232"/>
      <c r="E29" s="231"/>
      <c r="F29" s="233"/>
      <c r="G29" s="233"/>
      <c r="H29" s="218"/>
      <c r="I29" s="217" t="s">
        <v>484</v>
      </c>
      <c r="J29" s="220"/>
      <c r="K29" s="215"/>
      <c r="L29" s="215"/>
      <c r="M29" s="215"/>
      <c r="N29" s="215"/>
      <c r="O29" s="215"/>
      <c r="P29" s="215"/>
      <c r="Q29" s="215"/>
      <c r="R29" s="215"/>
      <c r="S29" s="215"/>
      <c r="T29" s="215"/>
      <c r="U29" s="215"/>
      <c r="V29" s="215"/>
    </row>
    <row r="30" spans="1:22">
      <c r="A30" s="222"/>
      <c r="B30" s="223" t="s">
        <v>502</v>
      </c>
      <c r="C30" s="231"/>
      <c r="D30" s="232">
        <f>D12+D19+D28</f>
        <v>18.5</v>
      </c>
      <c r="E30" s="231">
        <f>E12+E19+E28</f>
        <v>102586.5</v>
      </c>
      <c r="F30" s="233"/>
      <c r="G30" s="231">
        <f>G12+G19+G28</f>
        <v>97386.5</v>
      </c>
      <c r="H30" s="233">
        <v>889764</v>
      </c>
      <c r="I30" s="217" t="s">
        <v>503</v>
      </c>
      <c r="J30" s="220"/>
      <c r="K30" s="215"/>
      <c r="L30" s="215"/>
      <c r="M30" s="215"/>
      <c r="N30" s="215"/>
      <c r="O30" s="215"/>
      <c r="P30" s="215"/>
      <c r="Q30" s="215"/>
      <c r="R30" s="215"/>
      <c r="S30" s="215"/>
      <c r="T30" s="215"/>
      <c r="U30" s="215"/>
      <c r="V30" s="215"/>
    </row>
    <row r="31" spans="1:22">
      <c r="A31" s="222"/>
      <c r="B31" s="217"/>
      <c r="C31" s="224"/>
      <c r="D31" s="240"/>
      <c r="E31" s="224"/>
      <c r="F31" s="218"/>
      <c r="G31" s="218"/>
      <c r="H31" s="218"/>
      <c r="I31" s="217" t="s">
        <v>484</v>
      </c>
      <c r="J31" s="220"/>
      <c r="K31" s="215"/>
      <c r="L31" s="215"/>
      <c r="M31" s="215"/>
      <c r="N31" s="215"/>
      <c r="O31" s="215"/>
      <c r="P31" s="215"/>
      <c r="Q31" s="215"/>
      <c r="R31" s="215"/>
      <c r="S31" s="215"/>
      <c r="T31" s="215"/>
      <c r="U31" s="215"/>
      <c r="V31" s="215"/>
    </row>
    <row r="32" spans="1:22" ht="13.5" thickBot="1">
      <c r="A32" s="241"/>
      <c r="B32" s="242"/>
      <c r="C32" s="243"/>
      <c r="D32" s="244"/>
      <c r="E32" s="243"/>
      <c r="F32" s="245"/>
      <c r="G32" s="245"/>
      <c r="H32" s="245"/>
      <c r="I32" s="242"/>
      <c r="J32" s="220"/>
      <c r="K32" s="215"/>
      <c r="L32" s="215"/>
      <c r="M32" s="215"/>
      <c r="N32" s="215"/>
      <c r="O32" s="215"/>
      <c r="P32" s="215"/>
      <c r="Q32" s="215"/>
      <c r="R32" s="215"/>
      <c r="S32" s="215"/>
      <c r="T32" s="215"/>
      <c r="U32" s="215"/>
      <c r="V32" s="215"/>
    </row>
    <row r="33" spans="2:22">
      <c r="B33" s="215"/>
      <c r="C33" s="215"/>
      <c r="D33" s="215"/>
      <c r="E33" s="215"/>
      <c r="F33" s="215"/>
      <c r="G33" s="215"/>
      <c r="H33" s="215"/>
      <c r="I33" s="215"/>
      <c r="J33" s="215"/>
      <c r="K33" s="215"/>
      <c r="L33" s="215"/>
      <c r="M33" s="215"/>
      <c r="N33" s="215"/>
      <c r="O33" s="215"/>
      <c r="P33" s="215"/>
      <c r="Q33" s="215"/>
      <c r="R33" s="215"/>
      <c r="S33" s="215"/>
      <c r="T33" s="215"/>
      <c r="U33" s="215"/>
      <c r="V33" s="215"/>
    </row>
    <row r="34" spans="2:22">
      <c r="B34" s="215"/>
      <c r="C34" s="215"/>
      <c r="D34" s="215"/>
      <c r="E34" s="215"/>
      <c r="F34" s="215"/>
      <c r="G34" s="246"/>
      <c r="H34" s="246"/>
      <c r="I34" s="246"/>
      <c r="J34" s="246" t="s">
        <v>504</v>
      </c>
      <c r="K34" s="246" t="s">
        <v>505</v>
      </c>
      <c r="L34" s="246" t="s">
        <v>506</v>
      </c>
      <c r="M34" s="246" t="s">
        <v>507</v>
      </c>
      <c r="N34" s="215"/>
      <c r="O34" s="215"/>
      <c r="P34" s="215"/>
      <c r="Q34" s="215"/>
      <c r="R34" s="215"/>
      <c r="S34" s="215"/>
      <c r="T34" s="215"/>
      <c r="U34" s="215"/>
      <c r="V34" s="215"/>
    </row>
    <row r="35" spans="2:22">
      <c r="B35" s="215"/>
      <c r="C35" s="215"/>
      <c r="D35" s="215"/>
      <c r="E35" s="215"/>
      <c r="F35" s="215"/>
      <c r="G35" s="246" t="s">
        <v>508</v>
      </c>
      <c r="H35" s="246"/>
      <c r="I35" s="246"/>
      <c r="J35" s="247">
        <f>SUM(J15:N18)</f>
        <v>58764.030000000006</v>
      </c>
      <c r="K35" s="247">
        <f>SUM(J15:R18)</f>
        <v>61592.36</v>
      </c>
      <c r="L35" s="247">
        <f>SUM(J15:U18)</f>
        <v>86341.02</v>
      </c>
      <c r="M35" s="247">
        <f>SUM(J15:R18)</f>
        <v>61592.36</v>
      </c>
      <c r="N35" s="215"/>
      <c r="O35" s="215"/>
      <c r="P35" s="215"/>
      <c r="Q35" s="215"/>
      <c r="R35" s="215"/>
      <c r="S35" s="215"/>
      <c r="T35" s="215"/>
      <c r="U35" s="215"/>
      <c r="V35" s="215"/>
    </row>
    <row r="36" spans="2:22">
      <c r="B36" s="215"/>
      <c r="C36" s="215"/>
      <c r="D36" s="215"/>
      <c r="E36" s="215"/>
      <c r="F36" s="215"/>
      <c r="G36" s="246" t="s">
        <v>509</v>
      </c>
      <c r="H36" s="246"/>
      <c r="I36" s="246"/>
      <c r="J36" s="247">
        <f>J35*22%</f>
        <v>12928.086600000001</v>
      </c>
      <c r="K36" s="247">
        <f>K35*22%</f>
        <v>13550.3192</v>
      </c>
      <c r="L36" s="247">
        <f>L35*22%</f>
        <v>18995.024400000002</v>
      </c>
      <c r="M36" s="247">
        <f>M35*22%</f>
        <v>13550.3192</v>
      </c>
      <c r="N36" s="215"/>
      <c r="O36" s="215"/>
      <c r="P36" s="215"/>
      <c r="Q36" s="215"/>
      <c r="R36" s="215"/>
      <c r="S36" s="215"/>
      <c r="T36" s="215"/>
      <c r="U36" s="215"/>
      <c r="V36" s="215"/>
    </row>
    <row r="37" spans="2:22">
      <c r="B37" s="215"/>
      <c r="C37" s="215"/>
      <c r="D37" s="215"/>
      <c r="E37" s="215"/>
      <c r="F37" s="215"/>
      <c r="G37" s="246" t="s">
        <v>510</v>
      </c>
      <c r="H37" s="246"/>
      <c r="I37" s="246"/>
      <c r="J37" s="247">
        <f>SUM(J8:N10)</f>
        <v>65929.59</v>
      </c>
      <c r="K37" s="247">
        <f>SUM(J8:R10)</f>
        <v>84543.47</v>
      </c>
      <c r="L37" s="247">
        <f>SUM(J8:U10)</f>
        <v>122620.38000000002</v>
      </c>
      <c r="M37" s="247">
        <f>SUM(J8:R10)</f>
        <v>84543.47</v>
      </c>
      <c r="N37" s="215"/>
      <c r="O37" s="215"/>
      <c r="P37" s="215"/>
      <c r="Q37" s="215"/>
      <c r="R37" s="215"/>
      <c r="S37" s="215"/>
      <c r="T37" s="215"/>
      <c r="U37" s="215"/>
      <c r="V37" s="215"/>
    </row>
    <row r="38" spans="2:22">
      <c r="B38" s="215"/>
      <c r="C38" s="215"/>
      <c r="D38" s="215"/>
      <c r="E38" s="215"/>
      <c r="F38" s="215"/>
      <c r="G38" s="246" t="s">
        <v>509</v>
      </c>
      <c r="H38" s="246"/>
      <c r="I38" s="246"/>
      <c r="J38" s="247">
        <f>J37*22%</f>
        <v>14504.5098</v>
      </c>
      <c r="K38" s="247">
        <f>K37*22%</f>
        <v>18599.563399999999</v>
      </c>
      <c r="L38" s="247">
        <f>L37*22%</f>
        <v>26976.483600000003</v>
      </c>
      <c r="M38" s="247">
        <f>M37*22%</f>
        <v>18599.563399999999</v>
      </c>
      <c r="N38" s="215"/>
      <c r="O38" s="215"/>
      <c r="P38" s="215"/>
      <c r="Q38" s="215"/>
      <c r="R38" s="215"/>
      <c r="S38" s="215"/>
      <c r="T38" s="215"/>
      <c r="U38" s="215"/>
      <c r="V38" s="215"/>
    </row>
    <row r="39" spans="2:22">
      <c r="B39" s="215"/>
      <c r="C39" s="215"/>
      <c r="D39" s="215"/>
      <c r="E39" s="215"/>
      <c r="F39" s="215"/>
      <c r="G39" s="246" t="s">
        <v>511</v>
      </c>
      <c r="H39" s="246"/>
      <c r="I39" s="246"/>
      <c r="J39" s="247">
        <f>SUM(J22:N27)</f>
        <v>99069.540000000008</v>
      </c>
      <c r="K39" s="247">
        <f>SUM(J22:R27)</f>
        <v>104670.1</v>
      </c>
      <c r="L39" s="247">
        <f>SUM(J22:U27)</f>
        <v>135344.88</v>
      </c>
      <c r="M39" s="247">
        <f>SUM(J22:R27)</f>
        <v>104670.1</v>
      </c>
      <c r="N39" s="215"/>
      <c r="O39" s="215"/>
      <c r="P39" s="215"/>
      <c r="Q39" s="215"/>
      <c r="R39" s="215"/>
      <c r="S39" s="215"/>
      <c r="T39" s="215"/>
      <c r="U39" s="215"/>
      <c r="V39" s="215"/>
    </row>
    <row r="40" spans="2:22">
      <c r="B40" s="215"/>
      <c r="C40" s="215"/>
      <c r="D40" s="215"/>
      <c r="E40" s="215"/>
      <c r="F40" s="215"/>
      <c r="G40" s="246" t="s">
        <v>509</v>
      </c>
      <c r="H40" s="246"/>
      <c r="I40" s="246"/>
      <c r="J40" s="247">
        <f>(J39-J42)*22%+J42*8.41%</f>
        <v>20087.753352000003</v>
      </c>
      <c r="K40" s="247">
        <f>(K39-K42)*22%+K42*8.41%</f>
        <v>21319.838500000002</v>
      </c>
      <c r="L40" s="247">
        <f>(L39-L42)*22%+L42*8.41%</f>
        <v>27038.847600000001</v>
      </c>
      <c r="M40" s="247">
        <f>(M39-M42)*22%+M42*8.41%</f>
        <v>18455.896849000004</v>
      </c>
      <c r="N40" s="215"/>
      <c r="O40" s="215"/>
      <c r="P40" s="215"/>
      <c r="Q40" s="215"/>
      <c r="R40" s="215"/>
      <c r="S40" s="215"/>
      <c r="T40" s="215"/>
      <c r="U40" s="215"/>
      <c r="V40" s="215"/>
    </row>
    <row r="41" spans="2:22">
      <c r="B41" s="215"/>
      <c r="C41" s="215"/>
      <c r="D41" s="215"/>
      <c r="E41" s="215"/>
      <c r="F41" s="215"/>
      <c r="G41" s="215"/>
      <c r="H41" s="215"/>
      <c r="I41" s="215"/>
      <c r="J41" s="248"/>
      <c r="K41" s="248"/>
      <c r="L41" s="248"/>
      <c r="M41" s="248"/>
      <c r="N41" s="215"/>
      <c r="O41" s="215"/>
      <c r="P41" s="215"/>
      <c r="Q41" s="215"/>
      <c r="R41" s="215"/>
      <c r="S41" s="215"/>
      <c r="T41" s="215"/>
      <c r="U41" s="215"/>
      <c r="V41" s="215"/>
    </row>
    <row r="42" spans="2:22">
      <c r="B42" s="215"/>
      <c r="C42" s="215"/>
      <c r="D42" s="215"/>
      <c r="E42" s="249" t="s">
        <v>512</v>
      </c>
      <c r="F42" s="249"/>
      <c r="G42" s="215" t="s">
        <v>513</v>
      </c>
      <c r="H42" s="215"/>
      <c r="I42" s="215"/>
      <c r="J42" s="256">
        <v>12564.72</v>
      </c>
      <c r="K42" s="250">
        <v>12565</v>
      </c>
      <c r="L42" s="250">
        <v>20140</v>
      </c>
      <c r="M42" s="250">
        <f>V26</f>
        <v>33638.89</v>
      </c>
      <c r="N42" s="215"/>
      <c r="O42" s="215"/>
      <c r="P42" s="215"/>
      <c r="Q42" s="215"/>
      <c r="R42" s="215"/>
      <c r="S42" s="215"/>
      <c r="T42" s="215"/>
      <c r="U42" s="215"/>
      <c r="V42" s="215"/>
    </row>
    <row r="43" spans="2:22">
      <c r="B43" s="215"/>
      <c r="C43" s="215"/>
      <c r="D43" s="215"/>
      <c r="E43" s="215"/>
      <c r="F43" s="215"/>
      <c r="G43" s="215"/>
      <c r="H43" s="215"/>
      <c r="I43" s="215"/>
      <c r="J43" s="215"/>
      <c r="K43" s="215"/>
      <c r="L43" s="215"/>
      <c r="M43" s="215"/>
      <c r="N43" s="215"/>
      <c r="O43" s="215"/>
      <c r="P43" s="215"/>
      <c r="Q43" s="215"/>
      <c r="R43" s="215"/>
      <c r="S43" s="215"/>
      <c r="T43" s="215"/>
      <c r="U43" s="215"/>
      <c r="V43" s="215"/>
    </row>
    <row r="44" spans="2:22">
      <c r="B44" s="215"/>
      <c r="C44" s="215"/>
      <c r="D44" s="215"/>
      <c r="E44" s="215"/>
      <c r="F44" s="215"/>
      <c r="G44" s="215"/>
      <c r="H44" s="215"/>
      <c r="I44" s="215"/>
      <c r="J44" s="215"/>
      <c r="K44" s="215"/>
      <c r="L44" s="215"/>
      <c r="M44" s="215"/>
      <c r="N44" s="215"/>
      <c r="O44" s="215"/>
      <c r="P44" s="215"/>
      <c r="Q44" s="215"/>
      <c r="R44" s="215"/>
      <c r="S44" s="215"/>
      <c r="T44" s="215"/>
      <c r="U44" s="215"/>
      <c r="V44" s="215"/>
    </row>
    <row r="45" spans="2:22">
      <c r="B45" s="215"/>
      <c r="C45" s="215"/>
      <c r="D45" s="215"/>
      <c r="E45" s="215"/>
      <c r="F45" s="215"/>
      <c r="G45" s="215"/>
      <c r="H45" s="215"/>
      <c r="I45" s="215"/>
      <c r="J45" s="215"/>
      <c r="K45" s="215"/>
      <c r="L45" s="215"/>
      <c r="M45" s="215"/>
      <c r="N45" s="215"/>
      <c r="O45" s="215"/>
      <c r="P45" s="215"/>
      <c r="Q45" s="215"/>
      <c r="R45" s="215"/>
      <c r="S45" s="215"/>
      <c r="T45" s="215"/>
      <c r="U45" s="215"/>
      <c r="V45" s="215"/>
    </row>
    <row r="46" spans="2:22">
      <c r="B46" s="215"/>
      <c r="C46" s="215"/>
      <c r="D46" s="215"/>
      <c r="E46" s="215"/>
      <c r="F46" s="215"/>
      <c r="G46" s="215" t="s">
        <v>514</v>
      </c>
      <c r="H46" s="215"/>
      <c r="I46" s="215"/>
      <c r="J46" s="215"/>
      <c r="K46" s="215"/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</row>
    <row r="47" spans="2:22">
      <c r="B47" s="215"/>
      <c r="C47" s="215"/>
      <c r="D47" s="215"/>
      <c r="E47" s="215"/>
      <c r="F47" s="215"/>
      <c r="G47" s="215"/>
      <c r="H47" s="215"/>
      <c r="I47" s="215"/>
      <c r="J47" s="215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</row>
    <row r="48" spans="2:22">
      <c r="B48" s="215"/>
      <c r="C48" s="215"/>
      <c r="D48" s="215"/>
      <c r="E48" s="215"/>
      <c r="F48" s="215"/>
      <c r="G48" s="215" t="s">
        <v>515</v>
      </c>
      <c r="H48" s="215"/>
      <c r="I48" s="215"/>
      <c r="J48" s="215"/>
      <c r="K48" s="215"/>
      <c r="L48" s="215"/>
      <c r="M48" s="215"/>
      <c r="N48" s="215"/>
      <c r="O48" s="215"/>
      <c r="P48" s="215"/>
      <c r="Q48" s="215"/>
      <c r="R48" s="215"/>
      <c r="S48" s="215"/>
      <c r="T48" s="215"/>
      <c r="U48" s="215"/>
      <c r="V48" s="215"/>
    </row>
    <row r="49" spans="2:22">
      <c r="B49" s="215"/>
      <c r="C49" s="215"/>
      <c r="D49" s="215"/>
      <c r="E49" s="215"/>
      <c r="F49" s="215"/>
      <c r="G49" s="215" t="s">
        <v>302</v>
      </c>
      <c r="H49" s="215"/>
      <c r="I49" s="215"/>
      <c r="J49" s="251">
        <f>V8</f>
        <v>81137.7</v>
      </c>
      <c r="K49" s="215"/>
      <c r="L49" s="215"/>
      <c r="M49" s="215"/>
      <c r="N49" s="215"/>
      <c r="O49" s="215"/>
      <c r="P49" s="215"/>
      <c r="Q49" s="215"/>
      <c r="R49" s="215"/>
      <c r="S49" s="215"/>
      <c r="T49" s="215"/>
      <c r="U49" s="215"/>
      <c r="V49" s="215"/>
    </row>
    <row r="50" spans="2:22">
      <c r="B50" s="215"/>
      <c r="C50" s="215"/>
      <c r="D50" s="215"/>
      <c r="E50" s="215"/>
      <c r="F50" s="215"/>
      <c r="G50" s="215" t="s">
        <v>516</v>
      </c>
      <c r="H50" s="215"/>
      <c r="I50" s="215"/>
      <c r="J50" s="251">
        <f>SUM(V9:V10,'6.1. Інша інфо_1'!S11,V22)</f>
        <v>56448.44</v>
      </c>
      <c r="K50" s="215"/>
      <c r="L50" s="215"/>
      <c r="M50" s="215"/>
      <c r="N50" s="215"/>
      <c r="O50" s="215"/>
      <c r="P50" s="215"/>
      <c r="Q50" s="215"/>
      <c r="R50" s="215"/>
      <c r="S50" s="215"/>
      <c r="T50" s="215"/>
      <c r="U50" s="215"/>
      <c r="V50" s="215"/>
    </row>
    <row r="51" spans="2:22">
      <c r="B51" s="215"/>
      <c r="C51" s="215"/>
      <c r="D51" s="215"/>
      <c r="E51" s="215"/>
      <c r="F51" s="215"/>
      <c r="G51" s="215" t="s">
        <v>303</v>
      </c>
      <c r="H51" s="215"/>
      <c r="I51" s="215"/>
      <c r="J51" s="251">
        <f>SUM(V15,V16:V18,V23:V27)</f>
        <v>206720.13999999996</v>
      </c>
      <c r="K51" s="215"/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</row>
    <row r="52" spans="2:22">
      <c r="B52" s="215"/>
      <c r="C52" s="215"/>
      <c r="D52" s="215"/>
      <c r="E52" s="215"/>
      <c r="F52" s="215"/>
      <c r="G52" s="215"/>
      <c r="H52" s="215"/>
      <c r="I52" s="215"/>
      <c r="J52" s="215"/>
      <c r="K52" s="215"/>
      <c r="L52" s="215"/>
      <c r="M52" s="215"/>
      <c r="N52" s="215"/>
      <c r="O52" s="215"/>
      <c r="P52" s="215"/>
      <c r="Q52" s="215"/>
      <c r="R52" s="215"/>
      <c r="S52" s="215"/>
      <c r="T52" s="215"/>
      <c r="U52" s="215"/>
      <c r="V52" s="215"/>
    </row>
    <row r="53" spans="2:22">
      <c r="B53" s="215"/>
      <c r="C53" s="215"/>
      <c r="D53" s="215"/>
      <c r="E53" s="215"/>
      <c r="F53" s="215"/>
      <c r="G53" s="215" t="s">
        <v>517</v>
      </c>
      <c r="H53" s="215"/>
      <c r="I53" s="215"/>
      <c r="J53" s="215"/>
      <c r="K53" s="215"/>
      <c r="L53" s="215"/>
      <c r="M53" s="215"/>
      <c r="N53" s="215"/>
      <c r="O53" s="215"/>
      <c r="P53" s="215"/>
      <c r="Q53" s="215"/>
      <c r="R53" s="215"/>
      <c r="S53" s="215"/>
      <c r="T53" s="215"/>
      <c r="U53" s="215"/>
      <c r="V53" s="215"/>
    </row>
    <row r="54" spans="2:22">
      <c r="B54" s="215"/>
      <c r="C54" s="215"/>
      <c r="D54" s="215"/>
      <c r="E54" s="215"/>
      <c r="F54" s="215"/>
      <c r="G54" s="215" t="s">
        <v>302</v>
      </c>
      <c r="H54" s="215"/>
      <c r="I54" s="215"/>
      <c r="J54" s="251">
        <f>J49*1.22</f>
        <v>98987.993999999992</v>
      </c>
      <c r="K54" s="215"/>
      <c r="L54" s="215"/>
      <c r="M54" s="215"/>
      <c r="N54" s="215"/>
      <c r="O54" s="215"/>
      <c r="P54" s="215"/>
      <c r="Q54" s="215"/>
      <c r="R54" s="215"/>
      <c r="S54" s="215"/>
      <c r="T54" s="215"/>
      <c r="U54" s="215"/>
      <c r="V54" s="215"/>
    </row>
    <row r="55" spans="2:22">
      <c r="B55" s="215"/>
      <c r="C55" s="215"/>
      <c r="D55" s="215"/>
      <c r="E55" s="215"/>
      <c r="F55" s="215"/>
      <c r="G55" s="215" t="s">
        <v>516</v>
      </c>
      <c r="H55" s="215"/>
      <c r="I55" s="215"/>
      <c r="J55" s="251">
        <f>J50*1.22</f>
        <v>68867.096799999999</v>
      </c>
      <c r="K55" s="215"/>
      <c r="L55" s="215"/>
      <c r="M55" s="215"/>
      <c r="N55" s="215"/>
      <c r="O55" s="215"/>
      <c r="P55" s="215"/>
      <c r="Q55" s="215"/>
      <c r="R55" s="215"/>
      <c r="S55" s="215"/>
      <c r="T55" s="215"/>
      <c r="U55" s="215"/>
      <c r="V55" s="215"/>
    </row>
    <row r="56" spans="2:22">
      <c r="B56" s="215"/>
      <c r="C56" s="215"/>
      <c r="D56" s="215"/>
      <c r="E56" s="215"/>
      <c r="F56" s="215"/>
      <c r="G56" s="215" t="s">
        <v>303</v>
      </c>
      <c r="H56" s="215"/>
      <c r="I56" s="215"/>
      <c r="J56" s="251">
        <f>(J51-M42)*1.22+M42*1.0841</f>
        <v>247627.04564899992</v>
      </c>
      <c r="K56" s="215"/>
      <c r="L56" s="215"/>
      <c r="M56" s="215"/>
      <c r="N56" s="215"/>
      <c r="O56" s="215"/>
      <c r="P56" s="215"/>
      <c r="Q56" s="215"/>
      <c r="R56" s="215"/>
      <c r="S56" s="215"/>
      <c r="T56" s="215"/>
      <c r="U56" s="215"/>
      <c r="V56" s="215"/>
    </row>
    <row r="57" spans="2:22">
      <c r="B57" s="215"/>
      <c r="C57" s="215"/>
      <c r="D57" s="215"/>
      <c r="E57" s="215"/>
      <c r="F57" s="215"/>
      <c r="G57" s="215"/>
      <c r="H57" s="215"/>
      <c r="I57" s="215"/>
      <c r="J57" s="215"/>
      <c r="K57" s="215"/>
      <c r="L57" s="215"/>
      <c r="M57" s="215"/>
      <c r="N57" s="215"/>
      <c r="O57" s="215"/>
      <c r="P57" s="215"/>
      <c r="Q57" s="215"/>
      <c r="R57" s="215"/>
      <c r="S57" s="215"/>
      <c r="T57" s="215"/>
      <c r="U57" s="215"/>
      <c r="V57" s="215"/>
    </row>
    <row r="58" spans="2:22">
      <c r="B58" s="215"/>
      <c r="C58" s="215"/>
      <c r="D58" s="215"/>
      <c r="E58" s="215"/>
      <c r="F58" s="215"/>
      <c r="G58" s="215" t="s">
        <v>518</v>
      </c>
      <c r="H58" s="215"/>
      <c r="I58" s="215"/>
      <c r="J58" s="215"/>
      <c r="K58" s="215"/>
      <c r="L58" s="215"/>
      <c r="M58" s="215"/>
      <c r="N58" s="215"/>
      <c r="O58" s="215"/>
      <c r="P58" s="215"/>
      <c r="Q58" s="215"/>
      <c r="R58" s="215"/>
      <c r="S58" s="215"/>
      <c r="T58" s="215"/>
      <c r="U58" s="215"/>
      <c r="V58" s="215"/>
    </row>
    <row r="59" spans="2:22">
      <c r="B59" s="215"/>
      <c r="C59" s="215"/>
      <c r="D59" s="215"/>
      <c r="E59" s="215"/>
      <c r="F59" s="215"/>
      <c r="G59" s="215" t="s">
        <v>302</v>
      </c>
      <c r="H59" s="215"/>
      <c r="I59" s="215"/>
      <c r="J59" s="248">
        <f>J49/9</f>
        <v>9015.2999999999993</v>
      </c>
      <c r="K59" s="215"/>
      <c r="L59" s="215"/>
      <c r="M59" s="215"/>
      <c r="N59" s="215"/>
      <c r="O59" s="215"/>
      <c r="P59" s="215"/>
      <c r="Q59" s="215"/>
      <c r="R59" s="215"/>
      <c r="S59" s="215"/>
      <c r="T59" s="215"/>
      <c r="U59" s="215"/>
      <c r="V59" s="215"/>
    </row>
    <row r="60" spans="2:22">
      <c r="B60" s="215"/>
      <c r="C60" s="215"/>
      <c r="D60" s="215"/>
      <c r="E60" s="215"/>
      <c r="F60" s="215"/>
      <c r="G60" s="215" t="s">
        <v>516</v>
      </c>
      <c r="H60" s="215"/>
      <c r="I60" s="215"/>
      <c r="J60" s="248">
        <f>SUM(J9:J10,J11,J22)/3.5</f>
        <v>5071.8571428571431</v>
      </c>
      <c r="K60" s="215"/>
      <c r="L60" s="215"/>
      <c r="M60" s="215"/>
      <c r="N60" s="215"/>
      <c r="O60" s="215"/>
      <c r="P60" s="215"/>
      <c r="Q60" s="215"/>
      <c r="R60" s="215"/>
      <c r="S60" s="215"/>
      <c r="T60" s="215"/>
      <c r="U60" s="215"/>
      <c r="V60" s="215"/>
    </row>
    <row r="61" spans="2:22">
      <c r="B61" s="215"/>
      <c r="C61" s="215"/>
      <c r="D61" s="215"/>
      <c r="E61" s="215"/>
      <c r="F61" s="215"/>
      <c r="G61" s="215" t="s">
        <v>303</v>
      </c>
      <c r="H61" s="215"/>
      <c r="I61" s="215"/>
      <c r="J61" s="248">
        <f>SUM(J15,J16:J18,J23:J27)/7</f>
        <v>7760</v>
      </c>
      <c r="K61" s="215"/>
      <c r="L61" s="215"/>
      <c r="M61" s="215"/>
      <c r="N61" s="215"/>
      <c r="O61" s="215"/>
      <c r="P61" s="215"/>
      <c r="Q61" s="215"/>
      <c r="R61" s="215"/>
      <c r="S61" s="215"/>
      <c r="T61" s="215"/>
      <c r="U61" s="215"/>
      <c r="V61" s="215"/>
    </row>
    <row r="62" spans="2:22">
      <c r="B62" s="215"/>
      <c r="C62" s="215"/>
      <c r="D62" s="215"/>
      <c r="E62" s="215"/>
      <c r="F62" s="215"/>
      <c r="G62" s="215"/>
      <c r="H62" s="215"/>
      <c r="I62" s="215"/>
      <c r="J62" s="248"/>
      <c r="K62" s="215"/>
      <c r="L62" s="215"/>
      <c r="M62" s="215"/>
      <c r="N62" s="215"/>
      <c r="O62" s="215"/>
      <c r="P62" s="215"/>
      <c r="Q62" s="215"/>
      <c r="R62" s="215"/>
      <c r="S62" s="215"/>
      <c r="T62" s="215"/>
      <c r="U62" s="215"/>
      <c r="V62" s="215"/>
    </row>
    <row r="63" spans="2:22">
      <c r="B63" s="215"/>
      <c r="C63" s="215"/>
      <c r="D63" s="215"/>
      <c r="E63" s="215"/>
      <c r="F63" s="215"/>
      <c r="G63" s="215" t="s">
        <v>519</v>
      </c>
      <c r="H63" s="215"/>
      <c r="I63" s="215"/>
      <c r="J63" s="248"/>
      <c r="K63" s="215"/>
      <c r="L63" s="215"/>
      <c r="M63" s="215"/>
      <c r="N63" s="215"/>
      <c r="O63" s="215"/>
      <c r="P63" s="215"/>
      <c r="Q63" s="215"/>
      <c r="R63" s="215"/>
      <c r="S63" s="215"/>
      <c r="T63" s="215"/>
      <c r="U63" s="215"/>
      <c r="V63" s="215"/>
    </row>
    <row r="64" spans="2:22">
      <c r="B64" s="215"/>
      <c r="C64" s="215"/>
      <c r="D64" s="215"/>
      <c r="E64" s="215"/>
      <c r="F64" s="215"/>
      <c r="G64" s="215" t="s">
        <v>302</v>
      </c>
      <c r="H64" s="215"/>
      <c r="I64" s="215"/>
      <c r="J64" s="248">
        <f>J59</f>
        <v>9015.2999999999993</v>
      </c>
      <c r="K64" s="215"/>
      <c r="L64" s="215"/>
      <c r="M64" s="215"/>
      <c r="N64" s="215"/>
      <c r="O64" s="215"/>
      <c r="P64" s="215"/>
      <c r="Q64" s="215"/>
      <c r="R64" s="215"/>
      <c r="S64" s="215"/>
      <c r="T64" s="215"/>
      <c r="U64" s="215"/>
      <c r="V64" s="215"/>
    </row>
    <row r="65" spans="2:22">
      <c r="B65" s="215"/>
      <c r="C65" s="215"/>
      <c r="D65" s="215"/>
      <c r="E65" s="215"/>
      <c r="F65" s="215"/>
      <c r="G65" s="215" t="s">
        <v>516</v>
      </c>
      <c r="H65" s="215"/>
      <c r="I65" s="215"/>
      <c r="J65" s="248">
        <f>SUM(J9:K10,J11:K11,J22:K22)/3.5</f>
        <v>5071.8571428571431</v>
      </c>
      <c r="K65" s="215"/>
      <c r="L65" s="215"/>
      <c r="M65" s="215"/>
      <c r="N65" s="215"/>
      <c r="O65" s="215"/>
      <c r="P65" s="215"/>
      <c r="Q65" s="215"/>
      <c r="R65" s="215"/>
      <c r="S65" s="215"/>
      <c r="T65" s="215"/>
      <c r="U65" s="215"/>
      <c r="V65" s="215"/>
    </row>
    <row r="66" spans="2:22">
      <c r="B66" s="215"/>
      <c r="C66" s="215"/>
      <c r="D66" s="215"/>
      <c r="E66" s="215"/>
      <c r="F66" s="215"/>
      <c r="G66" s="215" t="s">
        <v>303</v>
      </c>
      <c r="H66" s="215"/>
      <c r="I66" s="215"/>
      <c r="J66" s="248">
        <f>SUM(J15:K15,J16:K18,J23:K27)/7</f>
        <v>7760</v>
      </c>
      <c r="K66" s="215"/>
      <c r="L66" s="215"/>
      <c r="M66" s="215"/>
      <c r="N66" s="215"/>
      <c r="O66" s="215"/>
      <c r="P66" s="215"/>
      <c r="Q66" s="215"/>
      <c r="R66" s="215"/>
      <c r="S66" s="215"/>
      <c r="T66" s="215"/>
      <c r="U66" s="215"/>
      <c r="V66" s="215"/>
    </row>
  </sheetData>
  <pageMargins left="0.23622047244094491" right="0.23622047244094491" top="0.74803149606299213" bottom="0.74803149606299213" header="0.31496062992125984" footer="0.31496062992125984"/>
  <pageSetup paperSize="9" scale="70" orientation="landscape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F76"/>
  <sheetViews>
    <sheetView view="pageBreakPreview" topLeftCell="A36" zoomScale="45" zoomScaleNormal="50" zoomScaleSheetLayoutView="50" workbookViewId="0">
      <selection activeCell="A3" sqref="A3:AF62"/>
    </sheetView>
  </sheetViews>
  <sheetFormatPr defaultRowHeight="20.25" outlineLevelRow="1"/>
  <cols>
    <col min="1" max="2" width="4.42578125" style="45" customWidth="1"/>
    <col min="3" max="3" width="28.7109375" style="45" customWidth="1"/>
    <col min="4" max="6" width="8.42578125" style="45" customWidth="1"/>
    <col min="7" max="9" width="11.28515625" style="45" customWidth="1"/>
    <col min="10" max="10" width="8.7109375" style="45" customWidth="1"/>
    <col min="11" max="11" width="7" style="45" customWidth="1"/>
    <col min="12" max="12" width="8.5703125" style="45" customWidth="1"/>
    <col min="13" max="13" width="12.28515625" style="45" customWidth="1"/>
    <col min="14" max="14" width="12.5703125" style="45" customWidth="1"/>
    <col min="15" max="15" width="14.5703125" style="45" customWidth="1"/>
    <col min="16" max="16" width="14" style="45" customWidth="1"/>
    <col min="17" max="17" width="12.5703125" style="45" customWidth="1"/>
    <col min="18" max="18" width="12.28515625" style="45" customWidth="1"/>
    <col min="19" max="19" width="14.5703125" style="45" customWidth="1"/>
    <col min="20" max="20" width="14" style="45" customWidth="1"/>
    <col min="21" max="21" width="12.5703125" style="45" customWidth="1"/>
    <col min="22" max="22" width="12.28515625" style="45" customWidth="1"/>
    <col min="23" max="23" width="14.85546875" style="45" customWidth="1"/>
    <col min="24" max="24" width="14" style="45" customWidth="1"/>
    <col min="25" max="25" width="12.5703125" style="45" customWidth="1"/>
    <col min="26" max="26" width="12.28515625" style="45" customWidth="1"/>
    <col min="27" max="27" width="14.5703125" style="45" customWidth="1"/>
    <col min="28" max="28" width="13.7109375" style="45" customWidth="1"/>
    <col min="29" max="29" width="12.28515625" style="45" customWidth="1"/>
    <col min="30" max="30" width="12" style="45" customWidth="1"/>
    <col min="31" max="31" width="14.5703125" style="45" customWidth="1"/>
    <col min="32" max="32" width="14" style="45" customWidth="1"/>
    <col min="33" max="16384" width="9.140625" style="45"/>
  </cols>
  <sheetData>
    <row r="1" spans="1:32" ht="18.75" hidden="1" customHeight="1" outlineLevel="1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R1" s="47"/>
      <c r="S1" s="47"/>
      <c r="T1" s="47"/>
      <c r="U1" s="47"/>
      <c r="V1" s="47"/>
      <c r="AD1" s="416" t="s">
        <v>240</v>
      </c>
      <c r="AE1" s="416"/>
      <c r="AF1" s="416"/>
    </row>
    <row r="2" spans="1:32" ht="18.75" hidden="1" customHeight="1" outlineLevel="1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R2" s="47"/>
      <c r="S2" s="47"/>
      <c r="T2" s="47"/>
      <c r="U2" s="47"/>
      <c r="V2" s="47"/>
      <c r="AD2" s="416"/>
      <c r="AE2" s="416"/>
      <c r="AF2" s="416"/>
    </row>
    <row r="3" spans="1:32" s="111" customFormat="1" ht="18.75" customHeight="1" collapsed="1">
      <c r="A3" s="308" t="s">
        <v>251</v>
      </c>
      <c r="B3" s="308"/>
      <c r="C3" s="308"/>
      <c r="D3" s="308"/>
      <c r="E3" s="308"/>
      <c r="F3" s="308"/>
      <c r="G3" s="308"/>
      <c r="H3" s="308"/>
      <c r="I3" s="308"/>
      <c r="J3" s="308"/>
      <c r="K3" s="308"/>
      <c r="L3" s="308"/>
      <c r="M3" s="308"/>
      <c r="N3" s="308"/>
      <c r="O3" s="308"/>
      <c r="P3" s="308"/>
      <c r="Q3" s="308"/>
      <c r="R3" s="308"/>
      <c r="S3" s="308"/>
      <c r="T3" s="308"/>
      <c r="U3" s="308"/>
      <c r="V3" s="308"/>
      <c r="W3" s="308"/>
      <c r="X3" s="308"/>
      <c r="Y3" s="308"/>
      <c r="Z3" s="308"/>
      <c r="AA3" s="308"/>
      <c r="AB3" s="308"/>
      <c r="AC3" s="308"/>
      <c r="AD3" s="308"/>
      <c r="AE3" s="308"/>
      <c r="AF3" s="308"/>
    </row>
    <row r="4" spans="1:32">
      <c r="A4" s="85"/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</row>
    <row r="5" spans="1:32" ht="27.75" customHeight="1">
      <c r="A5" s="451" t="s">
        <v>52</v>
      </c>
      <c r="B5" s="458" t="s">
        <v>195</v>
      </c>
      <c r="C5" s="459"/>
      <c r="D5" s="442" t="s">
        <v>196</v>
      </c>
      <c r="E5" s="464"/>
      <c r="F5" s="464"/>
      <c r="G5" s="319" t="s">
        <v>348</v>
      </c>
      <c r="H5" s="319"/>
      <c r="I5" s="319"/>
      <c r="J5" s="319"/>
      <c r="K5" s="319"/>
      <c r="L5" s="319"/>
      <c r="M5" s="319"/>
      <c r="N5" s="442" t="s">
        <v>197</v>
      </c>
      <c r="O5" s="464"/>
      <c r="P5" s="464"/>
      <c r="Q5" s="443"/>
      <c r="R5" s="466" t="s">
        <v>305</v>
      </c>
      <c r="S5" s="467"/>
      <c r="T5" s="467"/>
      <c r="U5" s="467"/>
      <c r="V5" s="467"/>
      <c r="W5" s="467"/>
      <c r="X5" s="467"/>
      <c r="Y5" s="467"/>
      <c r="Z5" s="467"/>
      <c r="AA5" s="467"/>
      <c r="AB5" s="467"/>
      <c r="AC5" s="467"/>
      <c r="AD5" s="467"/>
      <c r="AE5" s="467"/>
      <c r="AF5" s="468"/>
    </row>
    <row r="6" spans="1:32" ht="48.75" customHeight="1">
      <c r="A6" s="453"/>
      <c r="B6" s="462"/>
      <c r="C6" s="463"/>
      <c r="D6" s="446"/>
      <c r="E6" s="465"/>
      <c r="F6" s="465"/>
      <c r="G6" s="319"/>
      <c r="H6" s="319"/>
      <c r="I6" s="319"/>
      <c r="J6" s="319"/>
      <c r="K6" s="319"/>
      <c r="L6" s="319"/>
      <c r="M6" s="319"/>
      <c r="N6" s="446"/>
      <c r="O6" s="465"/>
      <c r="P6" s="465"/>
      <c r="Q6" s="447"/>
      <c r="R6" s="469" t="s">
        <v>198</v>
      </c>
      <c r="S6" s="470"/>
      <c r="T6" s="471"/>
      <c r="U6" s="469" t="s">
        <v>199</v>
      </c>
      <c r="V6" s="470"/>
      <c r="W6" s="471"/>
      <c r="X6" s="469" t="s">
        <v>40</v>
      </c>
      <c r="Y6" s="470"/>
      <c r="Z6" s="471"/>
      <c r="AA6" s="466" t="s">
        <v>200</v>
      </c>
      <c r="AB6" s="467"/>
      <c r="AC6" s="468"/>
      <c r="AD6" s="466" t="s">
        <v>201</v>
      </c>
      <c r="AE6" s="467"/>
      <c r="AF6" s="468"/>
    </row>
    <row r="7" spans="1:32" ht="18.75" customHeight="1">
      <c r="A7" s="86">
        <v>1</v>
      </c>
      <c r="B7" s="472">
        <v>2</v>
      </c>
      <c r="C7" s="473"/>
      <c r="D7" s="373">
        <v>3</v>
      </c>
      <c r="E7" s="374"/>
      <c r="F7" s="374"/>
      <c r="G7" s="357">
        <v>4</v>
      </c>
      <c r="H7" s="357"/>
      <c r="I7" s="357"/>
      <c r="J7" s="357"/>
      <c r="K7" s="357"/>
      <c r="L7" s="357"/>
      <c r="M7" s="357"/>
      <c r="N7" s="373">
        <v>5</v>
      </c>
      <c r="O7" s="374"/>
      <c r="P7" s="374"/>
      <c r="Q7" s="375"/>
      <c r="R7" s="373">
        <v>6</v>
      </c>
      <c r="S7" s="374"/>
      <c r="T7" s="375"/>
      <c r="U7" s="373">
        <v>7</v>
      </c>
      <c r="V7" s="374"/>
      <c r="W7" s="375"/>
      <c r="X7" s="393">
        <v>8</v>
      </c>
      <c r="Y7" s="394"/>
      <c r="Z7" s="395"/>
      <c r="AA7" s="393">
        <v>9</v>
      </c>
      <c r="AB7" s="394"/>
      <c r="AC7" s="395"/>
      <c r="AD7" s="393">
        <v>10</v>
      </c>
      <c r="AE7" s="394"/>
      <c r="AF7" s="395"/>
    </row>
    <row r="8" spans="1:32" ht="20.100000000000001" customHeight="1">
      <c r="A8" s="86"/>
      <c r="B8" s="456"/>
      <c r="C8" s="457"/>
      <c r="D8" s="403"/>
      <c r="E8" s="404"/>
      <c r="F8" s="404"/>
      <c r="G8" s="392"/>
      <c r="H8" s="392"/>
      <c r="I8" s="392"/>
      <c r="J8" s="392"/>
      <c r="K8" s="392"/>
      <c r="L8" s="392"/>
      <c r="M8" s="392"/>
      <c r="N8" s="388"/>
      <c r="O8" s="406"/>
      <c r="P8" s="406"/>
      <c r="Q8" s="389"/>
      <c r="R8" s="388"/>
      <c r="S8" s="406"/>
      <c r="T8" s="389"/>
      <c r="U8" s="388"/>
      <c r="V8" s="406"/>
      <c r="W8" s="389"/>
      <c r="X8" s="388"/>
      <c r="Y8" s="406"/>
      <c r="Z8" s="389"/>
      <c r="AA8" s="388"/>
      <c r="AB8" s="406"/>
      <c r="AC8" s="389"/>
      <c r="AD8" s="388"/>
      <c r="AE8" s="406"/>
      <c r="AF8" s="389"/>
    </row>
    <row r="9" spans="1:32" ht="20.100000000000001" customHeight="1">
      <c r="A9" s="86"/>
      <c r="B9" s="456"/>
      <c r="C9" s="457"/>
      <c r="D9" s="403"/>
      <c r="E9" s="404"/>
      <c r="F9" s="404"/>
      <c r="G9" s="392"/>
      <c r="H9" s="392"/>
      <c r="I9" s="392"/>
      <c r="J9" s="392"/>
      <c r="K9" s="392"/>
      <c r="L9" s="392"/>
      <c r="M9" s="392"/>
      <c r="N9" s="388"/>
      <c r="O9" s="406"/>
      <c r="P9" s="406"/>
      <c r="Q9" s="389"/>
      <c r="R9" s="388"/>
      <c r="S9" s="406"/>
      <c r="T9" s="389"/>
      <c r="U9" s="388"/>
      <c r="V9" s="406"/>
      <c r="W9" s="389"/>
      <c r="X9" s="388"/>
      <c r="Y9" s="406"/>
      <c r="Z9" s="389"/>
      <c r="AA9" s="388"/>
      <c r="AB9" s="406"/>
      <c r="AC9" s="389"/>
      <c r="AD9" s="388"/>
      <c r="AE9" s="406"/>
      <c r="AF9" s="389"/>
    </row>
    <row r="10" spans="1:32" ht="20.100000000000001" customHeight="1">
      <c r="A10" s="86"/>
      <c r="B10" s="456"/>
      <c r="C10" s="457"/>
      <c r="D10" s="403"/>
      <c r="E10" s="404"/>
      <c r="F10" s="404"/>
      <c r="G10" s="392"/>
      <c r="H10" s="392"/>
      <c r="I10" s="392"/>
      <c r="J10" s="392"/>
      <c r="K10" s="392"/>
      <c r="L10" s="392"/>
      <c r="M10" s="392"/>
      <c r="N10" s="388"/>
      <c r="O10" s="406"/>
      <c r="P10" s="406"/>
      <c r="Q10" s="389"/>
      <c r="R10" s="388"/>
      <c r="S10" s="406"/>
      <c r="T10" s="389"/>
      <c r="U10" s="388"/>
      <c r="V10" s="406"/>
      <c r="W10" s="389"/>
      <c r="X10" s="388"/>
      <c r="Y10" s="406"/>
      <c r="Z10" s="389"/>
      <c r="AA10" s="388"/>
      <c r="AB10" s="406"/>
      <c r="AC10" s="389"/>
      <c r="AD10" s="388"/>
      <c r="AE10" s="406"/>
      <c r="AF10" s="389"/>
    </row>
    <row r="11" spans="1:32" ht="20.100000000000001" customHeight="1">
      <c r="A11" s="86"/>
      <c r="B11" s="456"/>
      <c r="C11" s="457"/>
      <c r="D11" s="403"/>
      <c r="E11" s="404"/>
      <c r="F11" s="404"/>
      <c r="G11" s="392"/>
      <c r="H11" s="392"/>
      <c r="I11" s="392"/>
      <c r="J11" s="392"/>
      <c r="K11" s="392"/>
      <c r="L11" s="392"/>
      <c r="M11" s="392"/>
      <c r="N11" s="388"/>
      <c r="O11" s="406"/>
      <c r="P11" s="406"/>
      <c r="Q11" s="389"/>
      <c r="R11" s="388"/>
      <c r="S11" s="406"/>
      <c r="T11" s="389"/>
      <c r="U11" s="388"/>
      <c r="V11" s="406"/>
      <c r="W11" s="389"/>
      <c r="X11" s="388"/>
      <c r="Y11" s="406"/>
      <c r="Z11" s="389"/>
      <c r="AA11" s="388"/>
      <c r="AB11" s="406"/>
      <c r="AC11" s="389"/>
      <c r="AD11" s="388"/>
      <c r="AE11" s="406"/>
      <c r="AF11" s="389"/>
    </row>
    <row r="12" spans="1:32" ht="24.95" customHeight="1">
      <c r="A12" s="475" t="s">
        <v>57</v>
      </c>
      <c r="B12" s="476"/>
      <c r="C12" s="476"/>
      <c r="D12" s="476"/>
      <c r="E12" s="476"/>
      <c r="F12" s="476"/>
      <c r="G12" s="476"/>
      <c r="H12" s="476"/>
      <c r="I12" s="476"/>
      <c r="J12" s="476"/>
      <c r="K12" s="476"/>
      <c r="L12" s="476"/>
      <c r="M12" s="477"/>
      <c r="N12" s="388"/>
      <c r="O12" s="406"/>
      <c r="P12" s="406"/>
      <c r="Q12" s="389"/>
      <c r="R12" s="388"/>
      <c r="S12" s="406"/>
      <c r="T12" s="389"/>
      <c r="U12" s="388"/>
      <c r="V12" s="406"/>
      <c r="W12" s="389"/>
      <c r="X12" s="388"/>
      <c r="Y12" s="406"/>
      <c r="Z12" s="389"/>
      <c r="AA12" s="388"/>
      <c r="AB12" s="406"/>
      <c r="AC12" s="389"/>
      <c r="AD12" s="388"/>
      <c r="AE12" s="406"/>
      <c r="AF12" s="389"/>
    </row>
    <row r="13" spans="1:32" ht="11.25" customHeight="1">
      <c r="A13" s="74"/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87"/>
      <c r="AF13" s="87"/>
    </row>
    <row r="14" spans="1:32" ht="10.5" customHeight="1">
      <c r="A14" s="88"/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9"/>
      <c r="O14" s="89"/>
      <c r="P14" s="89"/>
      <c r="Q14" s="89"/>
      <c r="R14" s="90"/>
      <c r="S14" s="90"/>
      <c r="T14" s="90"/>
      <c r="U14" s="90"/>
      <c r="V14" s="90"/>
      <c r="W14" s="90"/>
      <c r="X14" s="91"/>
      <c r="Y14" s="91"/>
      <c r="Z14" s="91"/>
      <c r="AA14" s="91"/>
      <c r="AB14" s="91"/>
      <c r="AC14" s="91"/>
      <c r="AD14" s="91"/>
      <c r="AE14" s="92"/>
      <c r="AF14" s="92"/>
    </row>
    <row r="15" spans="1:32" s="112" customFormat="1" ht="18.75" customHeight="1">
      <c r="A15" s="308" t="s">
        <v>252</v>
      </c>
      <c r="B15" s="308"/>
      <c r="C15" s="308"/>
      <c r="D15" s="308"/>
      <c r="E15" s="308"/>
      <c r="F15" s="308"/>
      <c r="G15" s="308"/>
      <c r="H15" s="308"/>
      <c r="I15" s="308"/>
      <c r="J15" s="308"/>
      <c r="K15" s="308"/>
      <c r="L15" s="308"/>
      <c r="M15" s="308"/>
      <c r="N15" s="308"/>
      <c r="O15" s="308"/>
      <c r="P15" s="308"/>
      <c r="Q15" s="308"/>
      <c r="R15" s="308"/>
      <c r="S15" s="308"/>
      <c r="T15" s="308"/>
      <c r="U15" s="308"/>
      <c r="V15" s="308"/>
      <c r="W15" s="308"/>
      <c r="X15" s="308"/>
      <c r="Y15" s="308"/>
      <c r="Z15" s="308"/>
      <c r="AA15" s="308"/>
      <c r="AB15" s="308"/>
      <c r="AC15" s="308"/>
      <c r="AD15" s="308"/>
      <c r="AE15" s="308"/>
      <c r="AF15" s="308"/>
    </row>
    <row r="16" spans="1:32" s="84" customFormat="1" ht="18.75" customHeight="1"/>
    <row r="17" spans="1:32" ht="29.25" customHeight="1">
      <c r="A17" s="474" t="s">
        <v>52</v>
      </c>
      <c r="B17" s="458" t="s">
        <v>202</v>
      </c>
      <c r="C17" s="459"/>
      <c r="D17" s="319" t="s">
        <v>195</v>
      </c>
      <c r="E17" s="319"/>
      <c r="F17" s="319"/>
      <c r="G17" s="319"/>
      <c r="H17" s="319" t="s">
        <v>348</v>
      </c>
      <c r="I17" s="319"/>
      <c r="J17" s="319"/>
      <c r="K17" s="319"/>
      <c r="L17" s="319"/>
      <c r="M17" s="319"/>
      <c r="N17" s="319"/>
      <c r="O17" s="319"/>
      <c r="P17" s="319"/>
      <c r="Q17" s="319"/>
      <c r="R17" s="319" t="s">
        <v>203</v>
      </c>
      <c r="S17" s="319"/>
      <c r="T17" s="319"/>
      <c r="U17" s="319"/>
      <c r="V17" s="319"/>
      <c r="W17" s="306" t="s">
        <v>204</v>
      </c>
      <c r="X17" s="306"/>
      <c r="Y17" s="306"/>
      <c r="Z17" s="306"/>
      <c r="AA17" s="306"/>
      <c r="AB17" s="306"/>
      <c r="AC17" s="306"/>
      <c r="AD17" s="306"/>
      <c r="AE17" s="306"/>
      <c r="AF17" s="306"/>
    </row>
    <row r="18" spans="1:32" ht="24.95" customHeight="1">
      <c r="A18" s="474"/>
      <c r="B18" s="460"/>
      <c r="C18" s="461"/>
      <c r="D18" s="319"/>
      <c r="E18" s="319"/>
      <c r="F18" s="319"/>
      <c r="G18" s="319"/>
      <c r="H18" s="319"/>
      <c r="I18" s="319"/>
      <c r="J18" s="319"/>
      <c r="K18" s="319"/>
      <c r="L18" s="319"/>
      <c r="M18" s="319"/>
      <c r="N18" s="319"/>
      <c r="O18" s="319"/>
      <c r="P18" s="319"/>
      <c r="Q18" s="319"/>
      <c r="R18" s="319"/>
      <c r="S18" s="319"/>
      <c r="T18" s="319"/>
      <c r="U18" s="319"/>
      <c r="V18" s="319"/>
      <c r="W18" s="306" t="s">
        <v>310</v>
      </c>
      <c r="X18" s="306"/>
      <c r="Y18" s="442" t="s">
        <v>246</v>
      </c>
      <c r="Z18" s="443"/>
      <c r="AA18" s="442" t="s">
        <v>247</v>
      </c>
      <c r="AB18" s="443"/>
      <c r="AC18" s="442" t="s">
        <v>274</v>
      </c>
      <c r="AD18" s="443"/>
      <c r="AE18" s="442" t="s">
        <v>275</v>
      </c>
      <c r="AF18" s="443"/>
    </row>
    <row r="19" spans="1:32" ht="24.95" customHeight="1">
      <c r="A19" s="474"/>
      <c r="B19" s="462"/>
      <c r="C19" s="463"/>
      <c r="D19" s="319"/>
      <c r="E19" s="319"/>
      <c r="F19" s="319"/>
      <c r="G19" s="319"/>
      <c r="H19" s="319"/>
      <c r="I19" s="319"/>
      <c r="J19" s="319"/>
      <c r="K19" s="319"/>
      <c r="L19" s="319"/>
      <c r="M19" s="319"/>
      <c r="N19" s="319"/>
      <c r="O19" s="319"/>
      <c r="P19" s="319"/>
      <c r="Q19" s="319"/>
      <c r="R19" s="319"/>
      <c r="S19" s="319"/>
      <c r="T19" s="319"/>
      <c r="U19" s="319"/>
      <c r="V19" s="319"/>
      <c r="W19" s="306"/>
      <c r="X19" s="306"/>
      <c r="Y19" s="446"/>
      <c r="Z19" s="447"/>
      <c r="AA19" s="446"/>
      <c r="AB19" s="447"/>
      <c r="AC19" s="446"/>
      <c r="AD19" s="447"/>
      <c r="AE19" s="446"/>
      <c r="AF19" s="447"/>
    </row>
    <row r="20" spans="1:32" ht="18.75" customHeight="1">
      <c r="A20" s="93">
        <v>1</v>
      </c>
      <c r="B20" s="472">
        <v>2</v>
      </c>
      <c r="C20" s="473"/>
      <c r="D20" s="357">
        <v>3</v>
      </c>
      <c r="E20" s="357"/>
      <c r="F20" s="357"/>
      <c r="G20" s="357"/>
      <c r="H20" s="357">
        <v>4</v>
      </c>
      <c r="I20" s="357"/>
      <c r="J20" s="357"/>
      <c r="K20" s="357"/>
      <c r="L20" s="357"/>
      <c r="M20" s="357"/>
      <c r="N20" s="357"/>
      <c r="O20" s="357"/>
      <c r="P20" s="357"/>
      <c r="Q20" s="357"/>
      <c r="R20" s="357">
        <v>5</v>
      </c>
      <c r="S20" s="357"/>
      <c r="T20" s="357"/>
      <c r="U20" s="357"/>
      <c r="V20" s="357"/>
      <c r="W20" s="357">
        <v>6</v>
      </c>
      <c r="X20" s="357"/>
      <c r="Y20" s="390">
        <v>7</v>
      </c>
      <c r="Z20" s="390"/>
      <c r="AA20" s="390">
        <v>8</v>
      </c>
      <c r="AB20" s="390"/>
      <c r="AC20" s="390">
        <v>9</v>
      </c>
      <c r="AD20" s="390"/>
      <c r="AE20" s="390">
        <v>10</v>
      </c>
      <c r="AF20" s="390"/>
    </row>
    <row r="21" spans="1:32" ht="20.100000000000001" customHeight="1">
      <c r="A21" s="94"/>
      <c r="B21" s="437"/>
      <c r="C21" s="438"/>
      <c r="D21" s="392"/>
      <c r="E21" s="392"/>
      <c r="F21" s="392"/>
      <c r="G21" s="392"/>
      <c r="H21" s="391"/>
      <c r="I21" s="391"/>
      <c r="J21" s="391"/>
      <c r="K21" s="391"/>
      <c r="L21" s="391"/>
      <c r="M21" s="391"/>
      <c r="N21" s="391"/>
      <c r="O21" s="391"/>
      <c r="P21" s="391"/>
      <c r="Q21" s="391"/>
      <c r="R21" s="455"/>
      <c r="S21" s="455"/>
      <c r="T21" s="455"/>
      <c r="U21" s="455"/>
      <c r="V21" s="455"/>
      <c r="W21" s="372"/>
      <c r="X21" s="372"/>
      <c r="Y21" s="372"/>
      <c r="Z21" s="372"/>
      <c r="AA21" s="372"/>
      <c r="AB21" s="372"/>
      <c r="AC21" s="372"/>
      <c r="AD21" s="372"/>
      <c r="AE21" s="411"/>
      <c r="AF21" s="411"/>
    </row>
    <row r="22" spans="1:32" ht="20.100000000000001" customHeight="1">
      <c r="A22" s="94"/>
      <c r="B22" s="437"/>
      <c r="C22" s="438"/>
      <c r="D22" s="392"/>
      <c r="E22" s="392"/>
      <c r="F22" s="392"/>
      <c r="G22" s="392"/>
      <c r="H22" s="391"/>
      <c r="I22" s="391"/>
      <c r="J22" s="391"/>
      <c r="K22" s="391"/>
      <c r="L22" s="391"/>
      <c r="M22" s="391"/>
      <c r="N22" s="391"/>
      <c r="O22" s="391"/>
      <c r="P22" s="391"/>
      <c r="Q22" s="391"/>
      <c r="R22" s="455"/>
      <c r="S22" s="455"/>
      <c r="T22" s="455"/>
      <c r="U22" s="455"/>
      <c r="V22" s="455"/>
      <c r="W22" s="372"/>
      <c r="X22" s="372"/>
      <c r="Y22" s="372"/>
      <c r="Z22" s="372"/>
      <c r="AA22" s="372"/>
      <c r="AB22" s="372"/>
      <c r="AC22" s="372"/>
      <c r="AD22" s="372"/>
      <c r="AE22" s="411"/>
      <c r="AF22" s="411"/>
    </row>
    <row r="23" spans="1:32" ht="20.100000000000001" customHeight="1">
      <c r="A23" s="94"/>
      <c r="B23" s="437"/>
      <c r="C23" s="438"/>
      <c r="D23" s="392"/>
      <c r="E23" s="392"/>
      <c r="F23" s="392"/>
      <c r="G23" s="392"/>
      <c r="H23" s="391"/>
      <c r="I23" s="391"/>
      <c r="J23" s="391"/>
      <c r="K23" s="391"/>
      <c r="L23" s="391"/>
      <c r="M23" s="391"/>
      <c r="N23" s="391"/>
      <c r="O23" s="391"/>
      <c r="P23" s="391"/>
      <c r="Q23" s="391"/>
      <c r="R23" s="455"/>
      <c r="S23" s="455"/>
      <c r="T23" s="455"/>
      <c r="U23" s="455"/>
      <c r="V23" s="455"/>
      <c r="W23" s="372"/>
      <c r="X23" s="372"/>
      <c r="Y23" s="372"/>
      <c r="Z23" s="372"/>
      <c r="AA23" s="372"/>
      <c r="AB23" s="372"/>
      <c r="AC23" s="372"/>
      <c r="AD23" s="372"/>
      <c r="AE23" s="411"/>
      <c r="AF23" s="411"/>
    </row>
    <row r="24" spans="1:32" ht="20.100000000000001" customHeight="1">
      <c r="A24" s="94"/>
      <c r="B24" s="437"/>
      <c r="C24" s="438"/>
      <c r="D24" s="392"/>
      <c r="E24" s="392"/>
      <c r="F24" s="392"/>
      <c r="G24" s="392"/>
      <c r="H24" s="391"/>
      <c r="I24" s="391"/>
      <c r="J24" s="391"/>
      <c r="K24" s="391"/>
      <c r="L24" s="391"/>
      <c r="M24" s="391"/>
      <c r="N24" s="391"/>
      <c r="O24" s="391"/>
      <c r="P24" s="391"/>
      <c r="Q24" s="391"/>
      <c r="R24" s="455"/>
      <c r="S24" s="455"/>
      <c r="T24" s="455"/>
      <c r="U24" s="455"/>
      <c r="V24" s="455"/>
      <c r="W24" s="372"/>
      <c r="X24" s="372"/>
      <c r="Y24" s="372"/>
      <c r="Z24" s="372"/>
      <c r="AA24" s="372"/>
      <c r="AB24" s="372"/>
      <c r="AC24" s="372"/>
      <c r="AD24" s="372"/>
      <c r="AE24" s="411"/>
      <c r="AF24" s="411"/>
    </row>
    <row r="25" spans="1:32" ht="24.95" customHeight="1">
      <c r="A25" s="454" t="s">
        <v>57</v>
      </c>
      <c r="B25" s="454"/>
      <c r="C25" s="454"/>
      <c r="D25" s="454"/>
      <c r="E25" s="454"/>
      <c r="F25" s="454"/>
      <c r="G25" s="454"/>
      <c r="H25" s="454"/>
      <c r="I25" s="454"/>
      <c r="J25" s="454"/>
      <c r="K25" s="454"/>
      <c r="L25" s="454"/>
      <c r="M25" s="454"/>
      <c r="N25" s="454"/>
      <c r="O25" s="454"/>
      <c r="P25" s="454"/>
      <c r="Q25" s="454"/>
      <c r="R25" s="454"/>
      <c r="S25" s="454"/>
      <c r="T25" s="454"/>
      <c r="U25" s="454"/>
      <c r="V25" s="454"/>
      <c r="W25" s="372"/>
      <c r="X25" s="372"/>
      <c r="Y25" s="372"/>
      <c r="Z25" s="372"/>
      <c r="AA25" s="372"/>
      <c r="AB25" s="372"/>
      <c r="AC25" s="372"/>
      <c r="AD25" s="372"/>
      <c r="AE25" s="411"/>
      <c r="AF25" s="411"/>
    </row>
    <row r="26" spans="1:32">
      <c r="A26" s="31"/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R26" s="47"/>
      <c r="S26" s="47"/>
      <c r="T26" s="47"/>
      <c r="U26" s="47"/>
      <c r="V26" s="47"/>
      <c r="AF26" s="47"/>
    </row>
    <row r="27" spans="1:32" ht="16.5" customHeight="1">
      <c r="A27" s="31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R27" s="47"/>
      <c r="S27" s="47"/>
      <c r="T27" s="47"/>
      <c r="U27" s="47"/>
      <c r="V27" s="47"/>
      <c r="AF27" s="47"/>
    </row>
    <row r="28" spans="1:32" s="112" customFormat="1" ht="18.75" customHeight="1">
      <c r="A28" s="308" t="s">
        <v>216</v>
      </c>
      <c r="B28" s="308"/>
      <c r="C28" s="308"/>
      <c r="D28" s="308"/>
      <c r="E28" s="308"/>
      <c r="F28" s="308"/>
      <c r="G28" s="308"/>
      <c r="H28" s="308"/>
      <c r="I28" s="308"/>
      <c r="J28" s="308"/>
      <c r="K28" s="308"/>
      <c r="L28" s="308"/>
      <c r="M28" s="308"/>
      <c r="N28" s="308"/>
      <c r="O28" s="308"/>
      <c r="P28" s="308"/>
      <c r="Q28" s="308"/>
      <c r="R28" s="308"/>
      <c r="S28" s="308"/>
      <c r="T28" s="308"/>
      <c r="U28" s="308"/>
      <c r="V28" s="308"/>
      <c r="W28" s="308"/>
      <c r="X28" s="308"/>
      <c r="Y28" s="308"/>
      <c r="Z28" s="308"/>
      <c r="AA28" s="308"/>
      <c r="AB28" s="308"/>
      <c r="AC28" s="308"/>
      <c r="AD28" s="308"/>
      <c r="AE28" s="308"/>
      <c r="AF28" s="308"/>
    </row>
    <row r="29" spans="1:32">
      <c r="A29" s="95"/>
      <c r="B29" s="95"/>
      <c r="C29" s="95"/>
      <c r="D29" s="95"/>
      <c r="E29" s="95"/>
      <c r="F29" s="95"/>
      <c r="G29" s="95"/>
      <c r="H29" s="95"/>
      <c r="I29" s="96"/>
      <c r="J29" s="96"/>
      <c r="K29" s="96"/>
      <c r="L29" s="96"/>
      <c r="M29" s="96"/>
      <c r="N29" s="96"/>
      <c r="O29" s="96"/>
      <c r="P29" s="96"/>
      <c r="Q29" s="96"/>
      <c r="R29" s="96"/>
      <c r="S29" s="96"/>
      <c r="T29" s="96"/>
      <c r="U29" s="96"/>
      <c r="V29" s="96"/>
      <c r="W29" s="95"/>
      <c r="Z29" s="436"/>
      <c r="AA29" s="436"/>
      <c r="AB29" s="436"/>
      <c r="AD29" s="436" t="s">
        <v>236</v>
      </c>
      <c r="AE29" s="436"/>
      <c r="AF29" s="436"/>
    </row>
    <row r="30" spans="1:32" ht="24.95" customHeight="1">
      <c r="A30" s="451" t="s">
        <v>52</v>
      </c>
      <c r="B30" s="458" t="s">
        <v>253</v>
      </c>
      <c r="C30" s="478"/>
      <c r="D30" s="478"/>
      <c r="E30" s="478"/>
      <c r="F30" s="478"/>
      <c r="G30" s="478"/>
      <c r="H30" s="478"/>
      <c r="I30" s="478"/>
      <c r="J30" s="478"/>
      <c r="K30" s="478"/>
      <c r="L30" s="459"/>
      <c r="M30" s="430" t="s">
        <v>56</v>
      </c>
      <c r="N30" s="431"/>
      <c r="O30" s="431"/>
      <c r="P30" s="432"/>
      <c r="Q30" s="430" t="s">
        <v>86</v>
      </c>
      <c r="R30" s="431"/>
      <c r="S30" s="431"/>
      <c r="T30" s="432"/>
      <c r="U30" s="430" t="s">
        <v>313</v>
      </c>
      <c r="V30" s="431"/>
      <c r="W30" s="431"/>
      <c r="X30" s="432"/>
      <c r="Y30" s="430" t="s">
        <v>126</v>
      </c>
      <c r="Z30" s="431"/>
      <c r="AA30" s="431"/>
      <c r="AB30" s="432"/>
      <c r="AC30" s="430" t="s">
        <v>57</v>
      </c>
      <c r="AD30" s="431"/>
      <c r="AE30" s="431"/>
      <c r="AF30" s="432"/>
    </row>
    <row r="31" spans="1:32" ht="24.95" customHeight="1">
      <c r="A31" s="452"/>
      <c r="B31" s="460"/>
      <c r="C31" s="479"/>
      <c r="D31" s="479"/>
      <c r="E31" s="479"/>
      <c r="F31" s="479"/>
      <c r="G31" s="479"/>
      <c r="H31" s="479"/>
      <c r="I31" s="479"/>
      <c r="J31" s="479"/>
      <c r="K31" s="479"/>
      <c r="L31" s="461"/>
      <c r="M31" s="428" t="s">
        <v>246</v>
      </c>
      <c r="N31" s="428" t="s">
        <v>247</v>
      </c>
      <c r="O31" s="428" t="s">
        <v>369</v>
      </c>
      <c r="P31" s="428" t="s">
        <v>370</v>
      </c>
      <c r="Q31" s="428" t="s">
        <v>246</v>
      </c>
      <c r="R31" s="428" t="s">
        <v>247</v>
      </c>
      <c r="S31" s="428" t="s">
        <v>369</v>
      </c>
      <c r="T31" s="428" t="s">
        <v>370</v>
      </c>
      <c r="U31" s="428" t="s">
        <v>246</v>
      </c>
      <c r="V31" s="428" t="s">
        <v>247</v>
      </c>
      <c r="W31" s="428" t="s">
        <v>369</v>
      </c>
      <c r="X31" s="428" t="s">
        <v>370</v>
      </c>
      <c r="Y31" s="428" t="s">
        <v>246</v>
      </c>
      <c r="Z31" s="428" t="s">
        <v>247</v>
      </c>
      <c r="AA31" s="428" t="s">
        <v>369</v>
      </c>
      <c r="AB31" s="428" t="s">
        <v>370</v>
      </c>
      <c r="AC31" s="428" t="s">
        <v>246</v>
      </c>
      <c r="AD31" s="428" t="s">
        <v>247</v>
      </c>
      <c r="AE31" s="428" t="s">
        <v>369</v>
      </c>
      <c r="AF31" s="428" t="s">
        <v>370</v>
      </c>
    </row>
    <row r="32" spans="1:32" ht="36.75" customHeight="1">
      <c r="A32" s="453"/>
      <c r="B32" s="462"/>
      <c r="C32" s="480"/>
      <c r="D32" s="480"/>
      <c r="E32" s="480"/>
      <c r="F32" s="480"/>
      <c r="G32" s="480"/>
      <c r="H32" s="480"/>
      <c r="I32" s="480"/>
      <c r="J32" s="480"/>
      <c r="K32" s="480"/>
      <c r="L32" s="463"/>
      <c r="M32" s="429"/>
      <c r="N32" s="429"/>
      <c r="O32" s="429"/>
      <c r="P32" s="429"/>
      <c r="Q32" s="429"/>
      <c r="R32" s="429"/>
      <c r="S32" s="429"/>
      <c r="T32" s="429"/>
      <c r="U32" s="429"/>
      <c r="V32" s="429"/>
      <c r="W32" s="429"/>
      <c r="X32" s="429"/>
      <c r="Y32" s="429"/>
      <c r="Z32" s="429"/>
      <c r="AA32" s="429"/>
      <c r="AB32" s="429"/>
      <c r="AC32" s="429"/>
      <c r="AD32" s="429"/>
      <c r="AE32" s="429"/>
      <c r="AF32" s="429"/>
    </row>
    <row r="33" spans="1:32" ht="18.75" customHeight="1">
      <c r="A33" s="94">
        <v>1</v>
      </c>
      <c r="B33" s="426">
        <v>2</v>
      </c>
      <c r="C33" s="426"/>
      <c r="D33" s="426"/>
      <c r="E33" s="426"/>
      <c r="F33" s="426"/>
      <c r="G33" s="426"/>
      <c r="H33" s="426"/>
      <c r="I33" s="426"/>
      <c r="J33" s="426"/>
      <c r="K33" s="426"/>
      <c r="L33" s="426"/>
      <c r="M33" s="40">
        <v>3</v>
      </c>
      <c r="N33" s="40">
        <v>4</v>
      </c>
      <c r="O33" s="40">
        <v>5</v>
      </c>
      <c r="P33" s="40">
        <v>6</v>
      </c>
      <c r="Q33" s="40">
        <v>7</v>
      </c>
      <c r="R33" s="40">
        <v>8</v>
      </c>
      <c r="S33" s="40">
        <v>9</v>
      </c>
      <c r="T33" s="40">
        <v>10</v>
      </c>
      <c r="U33" s="40">
        <v>11</v>
      </c>
      <c r="V33" s="40">
        <v>12</v>
      </c>
      <c r="W33" s="40">
        <v>13</v>
      </c>
      <c r="X33" s="40">
        <v>14</v>
      </c>
      <c r="Y33" s="40">
        <v>15</v>
      </c>
      <c r="Z33" s="40">
        <v>16</v>
      </c>
      <c r="AA33" s="40">
        <v>17</v>
      </c>
      <c r="AB33" s="40">
        <v>18</v>
      </c>
      <c r="AC33" s="40">
        <v>19</v>
      </c>
      <c r="AD33" s="40">
        <v>20</v>
      </c>
      <c r="AE33" s="40">
        <v>21</v>
      </c>
      <c r="AF33" s="40">
        <v>22</v>
      </c>
    </row>
    <row r="34" spans="1:32" ht="20.100000000000001" customHeight="1">
      <c r="A34" s="86"/>
      <c r="B34" s="427"/>
      <c r="C34" s="427"/>
      <c r="D34" s="427"/>
      <c r="E34" s="427"/>
      <c r="F34" s="427"/>
      <c r="G34" s="427"/>
      <c r="H34" s="427"/>
      <c r="I34" s="427"/>
      <c r="J34" s="427"/>
      <c r="K34" s="427"/>
      <c r="L34" s="427"/>
      <c r="M34" s="40"/>
      <c r="N34" s="40"/>
      <c r="O34" s="40"/>
      <c r="P34" s="41"/>
      <c r="Q34" s="40"/>
      <c r="R34" s="40"/>
      <c r="S34" s="40"/>
      <c r="T34" s="41"/>
      <c r="U34" s="40"/>
      <c r="V34" s="40"/>
      <c r="W34" s="40"/>
      <c r="X34" s="41"/>
      <c r="Y34" s="40"/>
      <c r="Z34" s="40"/>
      <c r="AA34" s="40"/>
      <c r="AB34" s="41"/>
      <c r="AC34" s="40"/>
      <c r="AD34" s="40"/>
      <c r="AE34" s="40"/>
      <c r="AF34" s="41"/>
    </row>
    <row r="35" spans="1:32" ht="20.100000000000001" customHeight="1">
      <c r="A35" s="86"/>
      <c r="B35" s="427"/>
      <c r="C35" s="427"/>
      <c r="D35" s="427"/>
      <c r="E35" s="427"/>
      <c r="F35" s="427"/>
      <c r="G35" s="427"/>
      <c r="H35" s="427"/>
      <c r="I35" s="427"/>
      <c r="J35" s="427"/>
      <c r="K35" s="427"/>
      <c r="L35" s="427"/>
      <c r="M35" s="40"/>
      <c r="N35" s="40"/>
      <c r="O35" s="40"/>
      <c r="P35" s="41"/>
      <c r="Q35" s="40"/>
      <c r="R35" s="40"/>
      <c r="S35" s="40"/>
      <c r="T35" s="41"/>
      <c r="U35" s="40"/>
      <c r="V35" s="40"/>
      <c r="W35" s="40"/>
      <c r="X35" s="41"/>
      <c r="Y35" s="40"/>
      <c r="Z35" s="40"/>
      <c r="AA35" s="40"/>
      <c r="AB35" s="41"/>
      <c r="AC35" s="40"/>
      <c r="AD35" s="40"/>
      <c r="AE35" s="40"/>
      <c r="AF35" s="41"/>
    </row>
    <row r="36" spans="1:32" ht="20.100000000000001" customHeight="1">
      <c r="A36" s="86"/>
      <c r="B36" s="427"/>
      <c r="C36" s="427"/>
      <c r="D36" s="427"/>
      <c r="E36" s="427"/>
      <c r="F36" s="427"/>
      <c r="G36" s="427"/>
      <c r="H36" s="427"/>
      <c r="I36" s="427"/>
      <c r="J36" s="427"/>
      <c r="K36" s="427"/>
      <c r="L36" s="427"/>
      <c r="M36" s="40"/>
      <c r="N36" s="40"/>
      <c r="O36" s="40"/>
      <c r="P36" s="41"/>
      <c r="Q36" s="40"/>
      <c r="R36" s="40"/>
      <c r="S36" s="40"/>
      <c r="T36" s="41"/>
      <c r="U36" s="40"/>
      <c r="V36" s="40"/>
      <c r="W36" s="40"/>
      <c r="X36" s="41"/>
      <c r="Y36" s="40"/>
      <c r="Z36" s="40"/>
      <c r="AA36" s="40"/>
      <c r="AB36" s="41"/>
      <c r="AC36" s="40"/>
      <c r="AD36" s="40"/>
      <c r="AE36" s="40"/>
      <c r="AF36" s="41"/>
    </row>
    <row r="37" spans="1:32" ht="20.100000000000001" customHeight="1">
      <c r="A37" s="86"/>
      <c r="B37" s="427"/>
      <c r="C37" s="427"/>
      <c r="D37" s="427"/>
      <c r="E37" s="427"/>
      <c r="F37" s="427"/>
      <c r="G37" s="427"/>
      <c r="H37" s="427"/>
      <c r="I37" s="427"/>
      <c r="J37" s="427"/>
      <c r="K37" s="427"/>
      <c r="L37" s="427"/>
      <c r="M37" s="40"/>
      <c r="N37" s="40"/>
      <c r="O37" s="40"/>
      <c r="P37" s="41"/>
      <c r="Q37" s="40"/>
      <c r="R37" s="40"/>
      <c r="S37" s="40"/>
      <c r="T37" s="41"/>
      <c r="U37" s="40"/>
      <c r="V37" s="40"/>
      <c r="W37" s="40"/>
      <c r="X37" s="41"/>
      <c r="Y37" s="40"/>
      <c r="Z37" s="40"/>
      <c r="AA37" s="40"/>
      <c r="AB37" s="41"/>
      <c r="AC37" s="40"/>
      <c r="AD37" s="40"/>
      <c r="AE37" s="40"/>
      <c r="AF37" s="41"/>
    </row>
    <row r="38" spans="1:32" ht="24.95" customHeight="1">
      <c r="A38" s="433" t="s">
        <v>57</v>
      </c>
      <c r="B38" s="434"/>
      <c r="C38" s="434"/>
      <c r="D38" s="434"/>
      <c r="E38" s="434"/>
      <c r="F38" s="434"/>
      <c r="G38" s="434"/>
      <c r="H38" s="434"/>
      <c r="I38" s="434"/>
      <c r="J38" s="434"/>
      <c r="K38" s="434"/>
      <c r="L38" s="435"/>
      <c r="M38" s="40"/>
      <c r="N38" s="40"/>
      <c r="O38" s="40"/>
      <c r="P38" s="41"/>
      <c r="Q38" s="40"/>
      <c r="R38" s="40"/>
      <c r="S38" s="40"/>
      <c r="T38" s="41"/>
      <c r="U38" s="40"/>
      <c r="V38" s="40"/>
      <c r="W38" s="40"/>
      <c r="X38" s="41"/>
      <c r="Y38" s="40"/>
      <c r="Z38" s="40"/>
      <c r="AA38" s="40"/>
      <c r="AB38" s="41"/>
      <c r="AC38" s="40"/>
      <c r="AD38" s="40"/>
      <c r="AE38" s="40"/>
      <c r="AF38" s="41"/>
    </row>
    <row r="39" spans="1:32" ht="24.95" customHeight="1">
      <c r="A39" s="433" t="s">
        <v>58</v>
      </c>
      <c r="B39" s="434"/>
      <c r="C39" s="434"/>
      <c r="D39" s="434"/>
      <c r="E39" s="434"/>
      <c r="F39" s="434"/>
      <c r="G39" s="434"/>
      <c r="H39" s="434"/>
      <c r="I39" s="434"/>
      <c r="J39" s="434"/>
      <c r="K39" s="434"/>
      <c r="L39" s="435"/>
      <c r="M39" s="97" t="e">
        <f>M38/AC38*100</f>
        <v>#DIV/0!</v>
      </c>
      <c r="N39" s="41"/>
      <c r="O39" s="41"/>
      <c r="P39" s="41"/>
      <c r="Q39" s="97" t="e">
        <f>Q38/AC38*100</f>
        <v>#DIV/0!</v>
      </c>
      <c r="R39" s="41"/>
      <c r="S39" s="41"/>
      <c r="T39" s="41"/>
      <c r="U39" s="97" t="e">
        <f>U38/AC38*100</f>
        <v>#DIV/0!</v>
      </c>
      <c r="V39" s="41"/>
      <c r="W39" s="41"/>
      <c r="X39" s="41"/>
      <c r="Y39" s="97" t="e">
        <f>Y38/AC38*100</f>
        <v>#DIV/0!</v>
      </c>
      <c r="Z39" s="41"/>
      <c r="AA39" s="41"/>
      <c r="AB39" s="41"/>
      <c r="AC39" s="97" t="e">
        <f>AC38/AC38*100</f>
        <v>#DIV/0!</v>
      </c>
      <c r="AD39" s="41"/>
      <c r="AE39" s="41"/>
      <c r="AF39" s="41"/>
    </row>
    <row r="40" spans="1:32" ht="15" customHeight="1">
      <c r="A40" s="82"/>
      <c r="B40" s="82"/>
      <c r="C40" s="82"/>
      <c r="D40" s="98"/>
      <c r="E40" s="98"/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</row>
    <row r="41" spans="1:32" ht="15" customHeight="1">
      <c r="A41" s="82"/>
      <c r="B41" s="82"/>
      <c r="C41" s="82"/>
      <c r="D41" s="98"/>
      <c r="E41" s="98"/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</row>
    <row r="42" spans="1:32" s="112" customFormat="1" ht="31.5" customHeight="1">
      <c r="A42" s="308" t="s">
        <v>254</v>
      </c>
      <c r="B42" s="308"/>
      <c r="C42" s="308"/>
      <c r="D42" s="308"/>
      <c r="E42" s="308"/>
      <c r="F42" s="308"/>
      <c r="G42" s="308"/>
      <c r="H42" s="308"/>
      <c r="I42" s="308"/>
      <c r="J42" s="308"/>
      <c r="K42" s="308"/>
      <c r="L42" s="308"/>
      <c r="M42" s="308"/>
      <c r="N42" s="308"/>
      <c r="O42" s="308"/>
      <c r="P42" s="308"/>
      <c r="Q42" s="308"/>
      <c r="R42" s="308"/>
      <c r="S42" s="308"/>
      <c r="T42" s="308"/>
      <c r="U42" s="308"/>
      <c r="V42" s="308"/>
      <c r="W42" s="308"/>
      <c r="X42" s="308"/>
      <c r="Y42" s="308"/>
      <c r="Z42" s="308"/>
      <c r="AA42" s="308"/>
      <c r="AB42" s="308"/>
      <c r="AC42" s="308"/>
      <c r="AD42" s="308"/>
      <c r="AE42" s="308"/>
      <c r="AF42" s="308"/>
    </row>
    <row r="43" spans="1:32" s="99" customFormat="1">
      <c r="A43" s="45"/>
      <c r="B43" s="45"/>
      <c r="C43" s="45"/>
      <c r="D43" s="45"/>
      <c r="E43" s="45"/>
      <c r="F43" s="45"/>
      <c r="G43" s="45"/>
      <c r="H43" s="45"/>
      <c r="I43" s="45"/>
      <c r="J43" s="45"/>
      <c r="L43" s="45"/>
      <c r="AD43" s="441" t="s">
        <v>236</v>
      </c>
      <c r="AE43" s="441"/>
      <c r="AF43" s="441"/>
    </row>
    <row r="44" spans="1:32" s="100" customFormat="1" ht="34.5" customHeight="1">
      <c r="A44" s="390" t="s">
        <v>209</v>
      </c>
      <c r="B44" s="442" t="s">
        <v>337</v>
      </c>
      <c r="C44" s="443"/>
      <c r="D44" s="357" t="s">
        <v>371</v>
      </c>
      <c r="E44" s="357"/>
      <c r="F44" s="319" t="s">
        <v>210</v>
      </c>
      <c r="G44" s="319"/>
      <c r="H44" s="357" t="s">
        <v>211</v>
      </c>
      <c r="I44" s="357"/>
      <c r="J44" s="357" t="s">
        <v>372</v>
      </c>
      <c r="K44" s="357"/>
      <c r="L44" s="318" t="s">
        <v>368</v>
      </c>
      <c r="M44" s="318"/>
      <c r="N44" s="318"/>
      <c r="O44" s="318"/>
      <c r="P44" s="318"/>
      <c r="Q44" s="318"/>
      <c r="R44" s="318"/>
      <c r="S44" s="318"/>
      <c r="T44" s="318"/>
      <c r="U44" s="318"/>
      <c r="V44" s="319" t="s">
        <v>338</v>
      </c>
      <c r="W44" s="319"/>
      <c r="X44" s="319"/>
      <c r="Y44" s="319"/>
      <c r="Z44" s="319"/>
      <c r="AA44" s="319" t="s">
        <v>339</v>
      </c>
      <c r="AB44" s="319"/>
      <c r="AC44" s="319"/>
      <c r="AD44" s="319"/>
      <c r="AE44" s="319"/>
      <c r="AF44" s="319"/>
    </row>
    <row r="45" spans="1:32" s="100" customFormat="1" ht="52.5" customHeight="1">
      <c r="A45" s="390"/>
      <c r="B45" s="444"/>
      <c r="C45" s="445"/>
      <c r="D45" s="357"/>
      <c r="E45" s="357"/>
      <c r="F45" s="319"/>
      <c r="G45" s="319"/>
      <c r="H45" s="357"/>
      <c r="I45" s="357"/>
      <c r="J45" s="357"/>
      <c r="K45" s="357"/>
      <c r="L45" s="319" t="s">
        <v>306</v>
      </c>
      <c r="M45" s="319"/>
      <c r="N45" s="357" t="s">
        <v>311</v>
      </c>
      <c r="O45" s="357"/>
      <c r="P45" s="319" t="s">
        <v>312</v>
      </c>
      <c r="Q45" s="319"/>
      <c r="R45" s="319"/>
      <c r="S45" s="319"/>
      <c r="T45" s="319"/>
      <c r="U45" s="319"/>
      <c r="V45" s="319"/>
      <c r="W45" s="319"/>
      <c r="X45" s="319"/>
      <c r="Y45" s="319"/>
      <c r="Z45" s="319"/>
      <c r="AA45" s="319"/>
      <c r="AB45" s="319"/>
      <c r="AC45" s="319"/>
      <c r="AD45" s="319"/>
      <c r="AE45" s="319"/>
      <c r="AF45" s="319"/>
    </row>
    <row r="46" spans="1:32" s="101" customFormat="1" ht="82.5" customHeight="1">
      <c r="A46" s="390"/>
      <c r="B46" s="446"/>
      <c r="C46" s="447"/>
      <c r="D46" s="357"/>
      <c r="E46" s="357"/>
      <c r="F46" s="319"/>
      <c r="G46" s="319"/>
      <c r="H46" s="357"/>
      <c r="I46" s="357"/>
      <c r="J46" s="357"/>
      <c r="K46" s="357"/>
      <c r="L46" s="319"/>
      <c r="M46" s="319"/>
      <c r="N46" s="357"/>
      <c r="O46" s="357"/>
      <c r="P46" s="319" t="s">
        <v>307</v>
      </c>
      <c r="Q46" s="319"/>
      <c r="R46" s="319" t="s">
        <v>308</v>
      </c>
      <c r="S46" s="319"/>
      <c r="T46" s="319" t="s">
        <v>309</v>
      </c>
      <c r="U46" s="319"/>
      <c r="V46" s="319"/>
      <c r="W46" s="319"/>
      <c r="X46" s="319"/>
      <c r="Y46" s="319"/>
      <c r="Z46" s="319"/>
      <c r="AA46" s="319"/>
      <c r="AB46" s="319"/>
      <c r="AC46" s="319"/>
      <c r="AD46" s="319"/>
      <c r="AE46" s="319"/>
      <c r="AF46" s="319"/>
    </row>
    <row r="47" spans="1:32" s="100" customFormat="1" ht="18.75" customHeight="1">
      <c r="A47" s="64">
        <v>1</v>
      </c>
      <c r="B47" s="373">
        <v>2</v>
      </c>
      <c r="C47" s="375"/>
      <c r="D47" s="357">
        <v>3</v>
      </c>
      <c r="E47" s="357"/>
      <c r="F47" s="357">
        <v>4</v>
      </c>
      <c r="G47" s="357"/>
      <c r="H47" s="357">
        <v>5</v>
      </c>
      <c r="I47" s="357"/>
      <c r="J47" s="357">
        <v>6</v>
      </c>
      <c r="K47" s="357"/>
      <c r="L47" s="373">
        <v>7</v>
      </c>
      <c r="M47" s="375"/>
      <c r="N47" s="373">
        <v>8</v>
      </c>
      <c r="O47" s="375"/>
      <c r="P47" s="357">
        <v>9</v>
      </c>
      <c r="Q47" s="357"/>
      <c r="R47" s="390">
        <v>10</v>
      </c>
      <c r="S47" s="390"/>
      <c r="T47" s="357">
        <v>11</v>
      </c>
      <c r="U47" s="357"/>
      <c r="V47" s="357">
        <v>12</v>
      </c>
      <c r="W47" s="357"/>
      <c r="X47" s="357"/>
      <c r="Y47" s="357"/>
      <c r="Z47" s="357"/>
      <c r="AA47" s="357">
        <v>13</v>
      </c>
      <c r="AB47" s="357"/>
      <c r="AC47" s="357"/>
      <c r="AD47" s="357"/>
      <c r="AE47" s="357"/>
      <c r="AF47" s="357"/>
    </row>
    <row r="48" spans="1:32" s="100" customFormat="1" ht="20.100000000000001" customHeight="1">
      <c r="A48" s="102"/>
      <c r="B48" s="439"/>
      <c r="C48" s="440"/>
      <c r="D48" s="392"/>
      <c r="E48" s="392"/>
      <c r="F48" s="372"/>
      <c r="G48" s="372"/>
      <c r="H48" s="372"/>
      <c r="I48" s="372"/>
      <c r="J48" s="372"/>
      <c r="K48" s="372"/>
      <c r="L48" s="388"/>
      <c r="M48" s="389"/>
      <c r="N48" s="388"/>
      <c r="O48" s="389"/>
      <c r="P48" s="372"/>
      <c r="Q48" s="372"/>
      <c r="R48" s="372"/>
      <c r="S48" s="372"/>
      <c r="T48" s="372"/>
      <c r="U48" s="372"/>
      <c r="V48" s="481"/>
      <c r="W48" s="481"/>
      <c r="X48" s="481"/>
      <c r="Y48" s="481"/>
      <c r="Z48" s="481"/>
      <c r="AA48" s="372"/>
      <c r="AB48" s="372"/>
      <c r="AC48" s="372"/>
      <c r="AD48" s="372"/>
      <c r="AE48" s="372"/>
      <c r="AF48" s="372"/>
    </row>
    <row r="49" spans="1:32" s="100" customFormat="1" ht="20.100000000000001" customHeight="1">
      <c r="A49" s="102"/>
      <c r="B49" s="439"/>
      <c r="C49" s="440"/>
      <c r="D49" s="392"/>
      <c r="E49" s="392"/>
      <c r="F49" s="372"/>
      <c r="G49" s="372"/>
      <c r="H49" s="372"/>
      <c r="I49" s="372"/>
      <c r="J49" s="372"/>
      <c r="K49" s="372"/>
      <c r="L49" s="388"/>
      <c r="M49" s="389"/>
      <c r="N49" s="388"/>
      <c r="O49" s="389"/>
      <c r="P49" s="372"/>
      <c r="Q49" s="372"/>
      <c r="R49" s="372"/>
      <c r="S49" s="372"/>
      <c r="T49" s="372"/>
      <c r="U49" s="372"/>
      <c r="V49" s="481"/>
      <c r="W49" s="481"/>
      <c r="X49" s="481"/>
      <c r="Y49" s="481"/>
      <c r="Z49" s="481"/>
      <c r="AA49" s="372"/>
      <c r="AB49" s="372"/>
      <c r="AC49" s="372"/>
      <c r="AD49" s="372"/>
      <c r="AE49" s="372"/>
      <c r="AF49" s="372"/>
    </row>
    <row r="50" spans="1:32" s="100" customFormat="1" ht="20.100000000000001" customHeight="1">
      <c r="A50" s="102"/>
      <c r="B50" s="439"/>
      <c r="C50" s="440"/>
      <c r="D50" s="392"/>
      <c r="E50" s="392"/>
      <c r="F50" s="372"/>
      <c r="G50" s="372"/>
      <c r="H50" s="372"/>
      <c r="I50" s="372"/>
      <c r="J50" s="372"/>
      <c r="K50" s="372"/>
      <c r="L50" s="388"/>
      <c r="M50" s="389"/>
      <c r="N50" s="388"/>
      <c r="O50" s="389"/>
      <c r="P50" s="372"/>
      <c r="Q50" s="372"/>
      <c r="R50" s="372"/>
      <c r="S50" s="372"/>
      <c r="T50" s="372"/>
      <c r="U50" s="372"/>
      <c r="V50" s="481"/>
      <c r="W50" s="481"/>
      <c r="X50" s="481"/>
      <c r="Y50" s="481"/>
      <c r="Z50" s="481"/>
      <c r="AA50" s="372"/>
      <c r="AB50" s="372"/>
      <c r="AC50" s="372"/>
      <c r="AD50" s="372"/>
      <c r="AE50" s="372"/>
      <c r="AF50" s="372"/>
    </row>
    <row r="51" spans="1:32" s="100" customFormat="1" ht="20.100000000000001" customHeight="1">
      <c r="A51" s="102"/>
      <c r="B51" s="439"/>
      <c r="C51" s="440"/>
      <c r="D51" s="392"/>
      <c r="E51" s="392"/>
      <c r="F51" s="372"/>
      <c r="G51" s="372"/>
      <c r="H51" s="372"/>
      <c r="I51" s="372"/>
      <c r="J51" s="372"/>
      <c r="K51" s="372"/>
      <c r="L51" s="388"/>
      <c r="M51" s="389"/>
      <c r="N51" s="388"/>
      <c r="O51" s="389"/>
      <c r="P51" s="372"/>
      <c r="Q51" s="372"/>
      <c r="R51" s="372"/>
      <c r="S51" s="372"/>
      <c r="T51" s="372"/>
      <c r="U51" s="372"/>
      <c r="V51" s="481"/>
      <c r="W51" s="481"/>
      <c r="X51" s="481"/>
      <c r="Y51" s="481"/>
      <c r="Z51" s="481"/>
      <c r="AA51" s="372"/>
      <c r="AB51" s="372"/>
      <c r="AC51" s="372"/>
      <c r="AD51" s="372"/>
      <c r="AE51" s="372"/>
      <c r="AF51" s="372"/>
    </row>
    <row r="52" spans="1:32" s="100" customFormat="1" ht="20.100000000000001" customHeight="1">
      <c r="A52" s="102"/>
      <c r="B52" s="439"/>
      <c r="C52" s="440"/>
      <c r="D52" s="392"/>
      <c r="E52" s="392"/>
      <c r="F52" s="372"/>
      <c r="G52" s="372"/>
      <c r="H52" s="372"/>
      <c r="I52" s="372"/>
      <c r="J52" s="372"/>
      <c r="K52" s="372"/>
      <c r="L52" s="388"/>
      <c r="M52" s="389"/>
      <c r="N52" s="388"/>
      <c r="O52" s="389"/>
      <c r="P52" s="372"/>
      <c r="Q52" s="372"/>
      <c r="R52" s="372"/>
      <c r="S52" s="372"/>
      <c r="T52" s="372"/>
      <c r="U52" s="372"/>
      <c r="V52" s="481"/>
      <c r="W52" s="481"/>
      <c r="X52" s="481"/>
      <c r="Y52" s="481"/>
      <c r="Z52" s="481"/>
      <c r="AA52" s="372"/>
      <c r="AB52" s="372"/>
      <c r="AC52" s="372"/>
      <c r="AD52" s="372"/>
      <c r="AE52" s="372"/>
      <c r="AF52" s="372"/>
    </row>
    <row r="53" spans="1:32" s="100" customFormat="1" ht="20.100000000000001" customHeight="1">
      <c r="A53" s="102"/>
      <c r="B53" s="439"/>
      <c r="C53" s="440"/>
      <c r="D53" s="392"/>
      <c r="E53" s="392"/>
      <c r="F53" s="372"/>
      <c r="G53" s="372"/>
      <c r="H53" s="372"/>
      <c r="I53" s="372"/>
      <c r="J53" s="372"/>
      <c r="K53" s="372"/>
      <c r="L53" s="388"/>
      <c r="M53" s="389"/>
      <c r="N53" s="388"/>
      <c r="O53" s="389"/>
      <c r="P53" s="372"/>
      <c r="Q53" s="372"/>
      <c r="R53" s="372"/>
      <c r="S53" s="372"/>
      <c r="T53" s="372"/>
      <c r="U53" s="372"/>
      <c r="V53" s="481"/>
      <c r="W53" s="481"/>
      <c r="X53" s="481"/>
      <c r="Y53" s="481"/>
      <c r="Z53" s="481"/>
      <c r="AA53" s="372"/>
      <c r="AB53" s="372"/>
      <c r="AC53" s="372"/>
      <c r="AD53" s="372"/>
      <c r="AE53" s="372"/>
      <c r="AF53" s="372"/>
    </row>
    <row r="54" spans="1:32" s="100" customFormat="1" ht="20.100000000000001" customHeight="1">
      <c r="A54" s="102"/>
      <c r="B54" s="439"/>
      <c r="C54" s="440"/>
      <c r="D54" s="392"/>
      <c r="E54" s="392"/>
      <c r="F54" s="372"/>
      <c r="G54" s="372"/>
      <c r="H54" s="372"/>
      <c r="I54" s="372"/>
      <c r="J54" s="372"/>
      <c r="K54" s="372"/>
      <c r="L54" s="388"/>
      <c r="M54" s="389"/>
      <c r="N54" s="388"/>
      <c r="O54" s="389"/>
      <c r="P54" s="372"/>
      <c r="Q54" s="372"/>
      <c r="R54" s="372"/>
      <c r="S54" s="372"/>
      <c r="T54" s="372"/>
      <c r="U54" s="372"/>
      <c r="V54" s="481"/>
      <c r="W54" s="481"/>
      <c r="X54" s="481"/>
      <c r="Y54" s="481"/>
      <c r="Z54" s="481"/>
      <c r="AA54" s="372"/>
      <c r="AB54" s="372"/>
      <c r="AC54" s="372"/>
      <c r="AD54" s="372"/>
      <c r="AE54" s="372"/>
      <c r="AF54" s="372"/>
    </row>
    <row r="55" spans="1:32" s="100" customFormat="1" ht="24.95" customHeight="1">
      <c r="A55" s="448" t="s">
        <v>57</v>
      </c>
      <c r="B55" s="449"/>
      <c r="C55" s="449"/>
      <c r="D55" s="449"/>
      <c r="E55" s="450"/>
      <c r="F55" s="372"/>
      <c r="G55" s="372"/>
      <c r="H55" s="372"/>
      <c r="I55" s="372"/>
      <c r="J55" s="372"/>
      <c r="K55" s="372"/>
      <c r="L55" s="388"/>
      <c r="M55" s="389"/>
      <c r="N55" s="388"/>
      <c r="O55" s="389"/>
      <c r="P55" s="372"/>
      <c r="Q55" s="372"/>
      <c r="R55" s="372"/>
      <c r="S55" s="372"/>
      <c r="T55" s="372"/>
      <c r="U55" s="372"/>
      <c r="V55" s="481"/>
      <c r="W55" s="481"/>
      <c r="X55" s="481"/>
      <c r="Y55" s="481"/>
      <c r="Z55" s="481"/>
      <c r="AA55" s="372"/>
      <c r="AB55" s="372"/>
      <c r="AC55" s="372"/>
      <c r="AD55" s="372"/>
      <c r="AE55" s="372"/>
      <c r="AF55" s="372"/>
    </row>
    <row r="56" spans="1:32" ht="15" customHeight="1">
      <c r="A56" s="82"/>
      <c r="B56" s="82"/>
      <c r="C56" s="82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</row>
    <row r="57" spans="1:32" ht="15" customHeight="1">
      <c r="A57" s="82"/>
      <c r="B57" s="82"/>
      <c r="C57" s="82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</row>
    <row r="58" spans="1:32" ht="15" customHeight="1">
      <c r="A58" s="82"/>
      <c r="B58" s="82"/>
      <c r="C58" s="82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</row>
    <row r="59" spans="1:32" ht="15" customHeight="1">
      <c r="A59" s="82"/>
      <c r="B59" s="82"/>
      <c r="C59" s="82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</row>
    <row r="60" spans="1:32" s="111" customFormat="1" ht="18" customHeight="1">
      <c r="A60" s="486" t="s">
        <v>394</v>
      </c>
      <c r="B60" s="486"/>
      <c r="C60" s="486"/>
      <c r="D60" s="486"/>
      <c r="E60" s="486"/>
      <c r="F60" s="486"/>
      <c r="G60" s="486"/>
      <c r="H60" s="113"/>
      <c r="I60" s="113"/>
      <c r="J60" s="113"/>
      <c r="K60" s="113"/>
      <c r="L60" s="113"/>
      <c r="M60" s="485"/>
      <c r="N60" s="485"/>
      <c r="O60" s="485"/>
      <c r="P60" s="485"/>
      <c r="Q60" s="485"/>
      <c r="R60" s="113"/>
      <c r="S60" s="113"/>
      <c r="T60" s="113"/>
      <c r="U60" s="113"/>
      <c r="V60" s="113"/>
      <c r="W60" s="484"/>
      <c r="X60" s="484"/>
      <c r="Y60" s="484"/>
      <c r="Z60" s="484"/>
      <c r="AA60" s="484"/>
      <c r="AC60" s="324" t="s">
        <v>419</v>
      </c>
      <c r="AD60" s="324"/>
    </row>
    <row r="61" spans="1:32" s="33" customFormat="1">
      <c r="B61" s="441" t="s">
        <v>77</v>
      </c>
      <c r="C61" s="441"/>
      <c r="D61" s="441"/>
      <c r="E61" s="441"/>
      <c r="F61" s="441"/>
      <c r="G61" s="441"/>
      <c r="H61" s="82"/>
      <c r="I61" s="82"/>
      <c r="J61" s="84"/>
      <c r="K61" s="84"/>
      <c r="L61" s="84"/>
      <c r="N61" s="45"/>
      <c r="O61" s="45"/>
      <c r="P61" s="45"/>
      <c r="Q61" s="45"/>
      <c r="R61" s="45" t="s">
        <v>78</v>
      </c>
      <c r="V61" s="45"/>
      <c r="AB61" s="345" t="s">
        <v>127</v>
      </c>
      <c r="AC61" s="345"/>
      <c r="AD61" s="345"/>
      <c r="AE61" s="345"/>
      <c r="AF61" s="345"/>
    </row>
    <row r="62" spans="1:32" s="103" customFormat="1" ht="16.5" customHeight="1">
      <c r="C62" s="104"/>
      <c r="D62" s="105"/>
      <c r="E62" s="105"/>
      <c r="F62" s="106"/>
      <c r="G62" s="106"/>
      <c r="H62" s="106"/>
      <c r="I62" s="106"/>
      <c r="J62" s="106"/>
      <c r="K62" s="106"/>
      <c r="L62" s="106"/>
      <c r="M62" s="106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Z62" s="105"/>
      <c r="AA62" s="105"/>
    </row>
    <row r="63" spans="1:32" s="33" customFormat="1" ht="15" customHeight="1">
      <c r="F63" s="31"/>
      <c r="G63" s="31"/>
      <c r="H63" s="31"/>
      <c r="I63" s="31"/>
      <c r="J63" s="31"/>
      <c r="K63" s="31"/>
      <c r="L63" s="31"/>
      <c r="Q63" s="31"/>
      <c r="R63" s="31"/>
      <c r="S63" s="31"/>
      <c r="T63" s="31"/>
      <c r="X63" s="31"/>
      <c r="Y63" s="31"/>
      <c r="Z63" s="31"/>
      <c r="AA63" s="31"/>
    </row>
    <row r="64" spans="1:32" ht="3.75" hidden="1" customHeight="1">
      <c r="C64" s="107"/>
      <c r="D64" s="107"/>
      <c r="E64" s="107"/>
      <c r="F64" s="107"/>
      <c r="G64" s="107"/>
      <c r="H64" s="107"/>
      <c r="I64" s="108"/>
      <c r="J64" s="108"/>
      <c r="K64" s="108"/>
      <c r="L64" s="108"/>
      <c r="M64" s="108"/>
      <c r="N64" s="108"/>
      <c r="O64" s="108"/>
      <c r="P64" s="108"/>
      <c r="Q64" s="108"/>
      <c r="R64" s="108"/>
      <c r="S64" s="108"/>
      <c r="T64" s="108"/>
      <c r="U64" s="107"/>
      <c r="V64" s="107"/>
    </row>
    <row r="65" spans="1:32" s="160" customFormat="1" ht="102" customHeight="1">
      <c r="A65" s="482"/>
      <c r="B65" s="482"/>
      <c r="C65" s="482"/>
      <c r="D65" s="482"/>
      <c r="E65" s="482"/>
      <c r="F65" s="482"/>
      <c r="G65" s="482"/>
      <c r="H65" s="482"/>
      <c r="I65" s="482"/>
      <c r="J65" s="482"/>
      <c r="K65" s="159"/>
      <c r="L65" s="159"/>
      <c r="M65" s="159"/>
      <c r="N65" s="159"/>
      <c r="O65" s="159"/>
      <c r="P65" s="159"/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483"/>
      <c r="AE65" s="483"/>
      <c r="AF65" s="483"/>
    </row>
    <row r="66" spans="1:32"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</row>
    <row r="67" spans="1:32">
      <c r="C67" s="109"/>
    </row>
    <row r="70" spans="1:32">
      <c r="C70" s="110"/>
    </row>
    <row r="71" spans="1:32">
      <c r="C71" s="110"/>
    </row>
    <row r="72" spans="1:32">
      <c r="C72" s="110"/>
    </row>
    <row r="73" spans="1:32">
      <c r="C73" s="110"/>
    </row>
    <row r="74" spans="1:32">
      <c r="C74" s="110"/>
    </row>
    <row r="75" spans="1:32">
      <c r="C75" s="110"/>
    </row>
    <row r="76" spans="1:32">
      <c r="C76" s="110"/>
    </row>
  </sheetData>
  <mergeCells count="298">
    <mergeCell ref="AC60:AD60"/>
    <mergeCell ref="A65:J65"/>
    <mergeCell ref="AD65:AF65"/>
    <mergeCell ref="W60:AA60"/>
    <mergeCell ref="B61:G61"/>
    <mergeCell ref="AB61:AF61"/>
    <mergeCell ref="M60:Q60"/>
    <mergeCell ref="A60:G60"/>
    <mergeCell ref="AD1:AF1"/>
    <mergeCell ref="AD2:AF2"/>
    <mergeCell ref="T55:U55"/>
    <mergeCell ref="V55:Z55"/>
    <mergeCell ref="T53:U53"/>
    <mergeCell ref="V53:Z53"/>
    <mergeCell ref="T54:U54"/>
    <mergeCell ref="V54:Z54"/>
    <mergeCell ref="T49:U49"/>
    <mergeCell ref="V49:Z49"/>
    <mergeCell ref="T52:U52"/>
    <mergeCell ref="V52:Z52"/>
    <mergeCell ref="T51:U51"/>
    <mergeCell ref="V51:Z51"/>
    <mergeCell ref="R55:S55"/>
    <mergeCell ref="H55:I55"/>
    <mergeCell ref="L55:M55"/>
    <mergeCell ref="N55:O55"/>
    <mergeCell ref="J55:K55"/>
    <mergeCell ref="P55:Q55"/>
    <mergeCell ref="V50:Z50"/>
    <mergeCell ref="V48:Z48"/>
    <mergeCell ref="P46:Q46"/>
    <mergeCell ref="R46:S46"/>
    <mergeCell ref="V47:Z47"/>
    <mergeCell ref="T46:U46"/>
    <mergeCell ref="R47:S47"/>
    <mergeCell ref="T47:U47"/>
    <mergeCell ref="P49:Q49"/>
    <mergeCell ref="T48:U48"/>
    <mergeCell ref="T50:U50"/>
    <mergeCell ref="R52:S52"/>
    <mergeCell ref="R51:S51"/>
    <mergeCell ref="P51:Q51"/>
    <mergeCell ref="J52:K52"/>
    <mergeCell ref="L52:M52"/>
    <mergeCell ref="N52:O52"/>
    <mergeCell ref="P52:Q52"/>
    <mergeCell ref="F47:G47"/>
    <mergeCell ref="L47:M47"/>
    <mergeCell ref="D48:E48"/>
    <mergeCell ref="F48:G48"/>
    <mergeCell ref="R49:S49"/>
    <mergeCell ref="N48:O48"/>
    <mergeCell ref="H50:I50"/>
    <mergeCell ref="J50:K50"/>
    <mergeCell ref="L50:M50"/>
    <mergeCell ref="N50:O50"/>
    <mergeCell ref="P47:Q47"/>
    <mergeCell ref="N47:O47"/>
    <mergeCell ref="N49:O49"/>
    <mergeCell ref="H48:I48"/>
    <mergeCell ref="J48:K48"/>
    <mergeCell ref="P48:Q48"/>
    <mergeCell ref="R48:S48"/>
    <mergeCell ref="P50:Q50"/>
    <mergeCell ref="R50:S50"/>
    <mergeCell ref="AE23:AF23"/>
    <mergeCell ref="AE22:AF22"/>
    <mergeCell ref="J44:K46"/>
    <mergeCell ref="L44:U44"/>
    <mergeCell ref="V44:Z46"/>
    <mergeCell ref="P45:U45"/>
    <mergeCell ref="L45:M46"/>
    <mergeCell ref="AA24:AB24"/>
    <mergeCell ref="N45:O46"/>
    <mergeCell ref="Q30:T30"/>
    <mergeCell ref="R22:V22"/>
    <mergeCell ref="AC22:AD22"/>
    <mergeCell ref="AC24:AD24"/>
    <mergeCell ref="AE24:AF24"/>
    <mergeCell ref="O31:O32"/>
    <mergeCell ref="Q31:Q32"/>
    <mergeCell ref="R31:R32"/>
    <mergeCell ref="U30:X30"/>
    <mergeCell ref="S31:S32"/>
    <mergeCell ref="T31:T32"/>
    <mergeCell ref="P31:P32"/>
    <mergeCell ref="B30:L32"/>
    <mergeCell ref="M31:M32"/>
    <mergeCell ref="W25:X25"/>
    <mergeCell ref="AC23:AD23"/>
    <mergeCell ref="W22:X22"/>
    <mergeCell ref="D23:G23"/>
    <mergeCell ref="H23:Q23"/>
    <mergeCell ref="R23:V23"/>
    <mergeCell ref="W23:X23"/>
    <mergeCell ref="Y22:Z22"/>
    <mergeCell ref="AA22:AB22"/>
    <mergeCell ref="D22:G22"/>
    <mergeCell ref="H22:Q22"/>
    <mergeCell ref="Y20:Z20"/>
    <mergeCell ref="R21:V21"/>
    <mergeCell ref="W21:X21"/>
    <mergeCell ref="Y21:Z21"/>
    <mergeCell ref="Y18:Z19"/>
    <mergeCell ref="D20:G20"/>
    <mergeCell ref="AA18:AB19"/>
    <mergeCell ref="W17:AF17"/>
    <mergeCell ref="AE20:AF20"/>
    <mergeCell ref="AA21:AB21"/>
    <mergeCell ref="AE21:AF21"/>
    <mergeCell ref="AC21:AD21"/>
    <mergeCell ref="AA20:AB20"/>
    <mergeCell ref="AC20:AD20"/>
    <mergeCell ref="D21:G21"/>
    <mergeCell ref="H21:Q21"/>
    <mergeCell ref="W20:X20"/>
    <mergeCell ref="X11:Z11"/>
    <mergeCell ref="AE18:AF19"/>
    <mergeCell ref="AC18:AD19"/>
    <mergeCell ref="U12:W12"/>
    <mergeCell ref="AA12:AC12"/>
    <mergeCell ref="R17:V19"/>
    <mergeCell ref="R11:T11"/>
    <mergeCell ref="N8:Q8"/>
    <mergeCell ref="R12:T12"/>
    <mergeCell ref="B9:C9"/>
    <mergeCell ref="AD9:AF9"/>
    <mergeCell ref="AA10:AC10"/>
    <mergeCell ref="AD10:AF10"/>
    <mergeCell ref="X10:Z10"/>
    <mergeCell ref="U9:W9"/>
    <mergeCell ref="AD8:AF8"/>
    <mergeCell ref="N10:Q10"/>
    <mergeCell ref="N9:Q9"/>
    <mergeCell ref="AA8:AC8"/>
    <mergeCell ref="AA9:AC9"/>
    <mergeCell ref="D10:F10"/>
    <mergeCell ref="X9:Z9"/>
    <mergeCell ref="A5:A6"/>
    <mergeCell ref="B5:C6"/>
    <mergeCell ref="B7:C7"/>
    <mergeCell ref="B8:C8"/>
    <mergeCell ref="R8:T8"/>
    <mergeCell ref="B22:C22"/>
    <mergeCell ref="N11:Q11"/>
    <mergeCell ref="A17:A19"/>
    <mergeCell ref="D17:G19"/>
    <mergeCell ref="H17:Q19"/>
    <mergeCell ref="H20:Q20"/>
    <mergeCell ref="A12:M12"/>
    <mergeCell ref="N12:Q12"/>
    <mergeCell ref="R20:V20"/>
    <mergeCell ref="B21:C21"/>
    <mergeCell ref="B20:C20"/>
    <mergeCell ref="G11:M11"/>
    <mergeCell ref="G8:M8"/>
    <mergeCell ref="G9:M9"/>
    <mergeCell ref="G10:M10"/>
    <mergeCell ref="D5:F6"/>
    <mergeCell ref="D7:F7"/>
    <mergeCell ref="D8:F8"/>
    <mergeCell ref="D9:F9"/>
    <mergeCell ref="AA7:AC7"/>
    <mergeCell ref="X7:Z7"/>
    <mergeCell ref="X8:Z8"/>
    <mergeCell ref="B10:C10"/>
    <mergeCell ref="B11:C11"/>
    <mergeCell ref="B17:C19"/>
    <mergeCell ref="N5:Q6"/>
    <mergeCell ref="N7:Q7"/>
    <mergeCell ref="R5:AF5"/>
    <mergeCell ref="R7:T7"/>
    <mergeCell ref="R6:T6"/>
    <mergeCell ref="AD6:AF6"/>
    <mergeCell ref="U7:W7"/>
    <mergeCell ref="AD7:AF7"/>
    <mergeCell ref="U6:W6"/>
    <mergeCell ref="X6:Z6"/>
    <mergeCell ref="AA6:AC6"/>
    <mergeCell ref="R10:T10"/>
    <mergeCell ref="R9:T9"/>
    <mergeCell ref="U11:W11"/>
    <mergeCell ref="U10:W10"/>
    <mergeCell ref="W18:X19"/>
    <mergeCell ref="X12:Z12"/>
    <mergeCell ref="AA11:AC11"/>
    <mergeCell ref="F54:G54"/>
    <mergeCell ref="B50:C50"/>
    <mergeCell ref="B52:C52"/>
    <mergeCell ref="H51:I51"/>
    <mergeCell ref="J51:K51"/>
    <mergeCell ref="L51:M51"/>
    <mergeCell ref="N51:O51"/>
    <mergeCell ref="H52:I52"/>
    <mergeCell ref="R54:S54"/>
    <mergeCell ref="L54:M54"/>
    <mergeCell ref="N54:O54"/>
    <mergeCell ref="P54:Q54"/>
    <mergeCell ref="P53:Q53"/>
    <mergeCell ref="R53:S53"/>
    <mergeCell ref="L53:M53"/>
    <mergeCell ref="N53:O53"/>
    <mergeCell ref="H53:I53"/>
    <mergeCell ref="J53:K53"/>
    <mergeCell ref="H54:I54"/>
    <mergeCell ref="J54:K54"/>
    <mergeCell ref="B24:C24"/>
    <mergeCell ref="B35:L35"/>
    <mergeCell ref="B36:L36"/>
    <mergeCell ref="A30:A32"/>
    <mergeCell ref="Y23:Z23"/>
    <mergeCell ref="D24:G24"/>
    <mergeCell ref="W24:X24"/>
    <mergeCell ref="A25:V25"/>
    <mergeCell ref="Y24:Z24"/>
    <mergeCell ref="Y25:Z25"/>
    <mergeCell ref="Y30:AB30"/>
    <mergeCell ref="H24:Q24"/>
    <mergeCell ref="R24:V24"/>
    <mergeCell ref="AA25:AB25"/>
    <mergeCell ref="Z29:AB29"/>
    <mergeCell ref="Y31:Y32"/>
    <mergeCell ref="Z31:Z32"/>
    <mergeCell ref="AA31:AA32"/>
    <mergeCell ref="M30:P30"/>
    <mergeCell ref="N31:N32"/>
    <mergeCell ref="AA54:AF54"/>
    <mergeCell ref="AA55:AF55"/>
    <mergeCell ref="AC31:AC32"/>
    <mergeCell ref="AD31:AD32"/>
    <mergeCell ref="AE31:AE32"/>
    <mergeCell ref="AF31:AF32"/>
    <mergeCell ref="AB31:AB32"/>
    <mergeCell ref="B48:C48"/>
    <mergeCell ref="J49:K49"/>
    <mergeCell ref="L49:M49"/>
    <mergeCell ref="B51:C51"/>
    <mergeCell ref="D53:E53"/>
    <mergeCell ref="F53:G53"/>
    <mergeCell ref="D51:E51"/>
    <mergeCell ref="F51:G51"/>
    <mergeCell ref="F52:G52"/>
    <mergeCell ref="A55:E55"/>
    <mergeCell ref="F55:G55"/>
    <mergeCell ref="D50:E50"/>
    <mergeCell ref="F50:G50"/>
    <mergeCell ref="B53:C53"/>
    <mergeCell ref="B54:C54"/>
    <mergeCell ref="D52:E52"/>
    <mergeCell ref="D54:E54"/>
    <mergeCell ref="AA50:AF50"/>
    <mergeCell ref="AA51:AF51"/>
    <mergeCell ref="AA52:AF52"/>
    <mergeCell ref="AA53:AF53"/>
    <mergeCell ref="A39:L39"/>
    <mergeCell ref="AA47:AF47"/>
    <mergeCell ref="AA48:AF48"/>
    <mergeCell ref="AA49:AF49"/>
    <mergeCell ref="D49:E49"/>
    <mergeCell ref="F49:G49"/>
    <mergeCell ref="H49:I49"/>
    <mergeCell ref="H47:I47"/>
    <mergeCell ref="J47:K47"/>
    <mergeCell ref="L48:M48"/>
    <mergeCell ref="B47:C47"/>
    <mergeCell ref="B49:C49"/>
    <mergeCell ref="AA44:AF46"/>
    <mergeCell ref="AD43:AF43"/>
    <mergeCell ref="A44:A46"/>
    <mergeCell ref="D44:E46"/>
    <mergeCell ref="F44:G46"/>
    <mergeCell ref="H44:I46"/>
    <mergeCell ref="B44:C46"/>
    <mergeCell ref="D47:E47"/>
    <mergeCell ref="A3:AF3"/>
    <mergeCell ref="A15:AF15"/>
    <mergeCell ref="A28:AF28"/>
    <mergeCell ref="A42:AF42"/>
    <mergeCell ref="B33:L33"/>
    <mergeCell ref="B34:L34"/>
    <mergeCell ref="U31:U32"/>
    <mergeCell ref="V31:V32"/>
    <mergeCell ref="AC30:AF30"/>
    <mergeCell ref="G7:M7"/>
    <mergeCell ref="D11:F11"/>
    <mergeCell ref="G5:M6"/>
    <mergeCell ref="B37:L37"/>
    <mergeCell ref="A38:L38"/>
    <mergeCell ref="W31:W32"/>
    <mergeCell ref="X31:X32"/>
    <mergeCell ref="AD29:AF29"/>
    <mergeCell ref="AA23:AB23"/>
    <mergeCell ref="AC25:AD25"/>
    <mergeCell ref="AE25:AF25"/>
    <mergeCell ref="U8:W8"/>
    <mergeCell ref="AD12:AF12"/>
    <mergeCell ref="AD11:AF11"/>
    <mergeCell ref="B23:C23"/>
  </mergeCells>
  <phoneticPr fontId="3" type="noConversion"/>
  <pageMargins left="0.59055118110236227" right="0.59055118110236227" top="0.78740157480314965" bottom="0.39370078740157483" header="0.31496062992125984" footer="0.31496062992125984"/>
  <pageSetup paperSize="9" scale="34" orientation="landscape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13</vt:i4>
      </vt:variant>
    </vt:vector>
  </HeadingPairs>
  <TitlesOfParts>
    <vt:vector size="22" baseType="lpstr">
      <vt:lpstr>фінплан - зведені показники</vt:lpstr>
      <vt:lpstr>1. Фін результат</vt:lpstr>
      <vt:lpstr>2. Розрахунки з бюджетом</vt:lpstr>
      <vt:lpstr>3. Рух грошових коштів</vt:lpstr>
      <vt:lpstr>4. Кап. інвестиції</vt:lpstr>
      <vt:lpstr> 5. Коефіцієнти</vt:lpstr>
      <vt:lpstr>6.1. Інша інфо_1</vt:lpstr>
      <vt:lpstr>Штатка</vt:lpstr>
      <vt:lpstr>6.2. Інша інфо_2</vt:lpstr>
      <vt:lpstr>' 5. Коефіцієнти'!Заголовки_для_печати</vt:lpstr>
      <vt:lpstr>'1. Фін результат'!Заголовки_для_печати</vt:lpstr>
      <vt:lpstr>'2. Розрахунки з бюджетом'!Заголовки_для_печати</vt:lpstr>
      <vt:lpstr>'3. Рух грошових коштів'!Заголовки_для_печати</vt:lpstr>
      <vt:lpstr>'фінплан - зведені показники'!Заголовки_для_печати</vt:lpstr>
      <vt:lpstr>' 5. Коефіцієнти'!Область_печати</vt:lpstr>
      <vt:lpstr>'1. Фін результат'!Область_печати</vt:lpstr>
      <vt:lpstr>'2. Розрахунки з бюджетом'!Область_печати</vt:lpstr>
      <vt:lpstr>'3. Рух грошових коштів'!Область_печати</vt:lpstr>
      <vt:lpstr>'4. Кап. інвестиції'!Область_печати</vt:lpstr>
      <vt:lpstr>'6.1. Інша інфо_1'!Область_печати</vt:lpstr>
      <vt:lpstr>'6.2. Інша інфо_2'!Область_печати</vt:lpstr>
      <vt:lpstr>'фінплан - зведені показники'!Область_печати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2020-10-21T08:49:00Z</cp:lastPrinted>
  <dcterms:created xsi:type="dcterms:W3CDTF">2003-03-13T16:00:22Z</dcterms:created>
  <dcterms:modified xsi:type="dcterms:W3CDTF">2020-10-21T08:53:40Z</dcterms:modified>
</cp:coreProperties>
</file>