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3EF88CF6-9100-4598-A86C-62816CE91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віт про викон 1 кварт 2023" sheetId="5" r:id="rId1"/>
  </sheets>
  <definedNames>
    <definedName name="_xlnm.Print_Titles" localSheetId="0">'Звіт про викон 1 кварт 2023'!$29:$31</definedName>
    <definedName name="_xlnm.Print_Area" localSheetId="0">'Звіт про викон 1 кварт 2023'!$A$1:$J$172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5" l="1"/>
  <c r="H158" i="5"/>
  <c r="H156" i="5"/>
  <c r="H155" i="5"/>
  <c r="H154" i="5"/>
  <c r="H146" i="5"/>
  <c r="F124" i="5"/>
  <c r="H121" i="5"/>
  <c r="F60" i="5" l="1"/>
  <c r="E125" i="5"/>
  <c r="F109" i="5"/>
  <c r="F71" i="5"/>
  <c r="H100" i="5"/>
  <c r="D100" i="5"/>
  <c r="H102" i="5"/>
  <c r="D102" i="5"/>
  <c r="F77" i="5"/>
  <c r="E77" i="5"/>
  <c r="H84" i="5" l="1"/>
  <c r="D84" i="5"/>
  <c r="H52" i="5"/>
  <c r="D52" i="5"/>
  <c r="D145" i="5" l="1"/>
  <c r="H145" i="5" l="1"/>
  <c r="H159" i="5" s="1"/>
  <c r="H74" i="5"/>
  <c r="H89" i="5"/>
  <c r="H143" i="5"/>
  <c r="D143" i="5"/>
  <c r="H157" i="5" l="1"/>
  <c r="I143" i="5"/>
  <c r="D141" i="5"/>
  <c r="H91" i="5" l="1"/>
  <c r="H83" i="5"/>
  <c r="H75" i="5"/>
  <c r="H70" i="5"/>
  <c r="H68" i="5"/>
  <c r="H59" i="5"/>
  <c r="H96" i="5" s="1"/>
  <c r="H43" i="5"/>
  <c r="H41" i="5"/>
  <c r="H35" i="5"/>
  <c r="H95" i="5" s="1"/>
  <c r="E60" i="5"/>
  <c r="G160" i="5"/>
  <c r="G159" i="5"/>
  <c r="G158" i="5"/>
  <c r="G157" i="5"/>
  <c r="G156" i="5"/>
  <c r="G155" i="5"/>
  <c r="G154" i="5"/>
  <c r="G146" i="5"/>
  <c r="G139" i="5"/>
  <c r="G121" i="5"/>
  <c r="G116" i="5"/>
  <c r="G107" i="5"/>
  <c r="G105" i="5"/>
  <c r="G91" i="5"/>
  <c r="G83" i="5"/>
  <c r="G75" i="5"/>
  <c r="G70" i="5"/>
  <c r="G68" i="5"/>
  <c r="G59" i="5"/>
  <c r="G96" i="5" s="1"/>
  <c r="G45" i="5"/>
  <c r="G44" i="5"/>
  <c r="G43" i="5"/>
  <c r="G41" i="5"/>
  <c r="G35" i="5"/>
  <c r="G95" i="5" s="1"/>
  <c r="C70" i="5"/>
  <c r="H98" i="5" l="1"/>
  <c r="H97" i="5"/>
  <c r="G129" i="5"/>
  <c r="G128" i="5"/>
  <c r="G114" i="5"/>
  <c r="G153" i="5"/>
  <c r="G98" i="5"/>
  <c r="G97" i="5"/>
  <c r="C91" i="5" l="1"/>
  <c r="D91" i="5"/>
  <c r="I77" i="5"/>
  <c r="C59" i="5"/>
  <c r="D59" i="5"/>
  <c r="D43" i="5"/>
  <c r="I125" i="5"/>
  <c r="D158" i="5" l="1"/>
  <c r="I72" i="5" l="1"/>
  <c r="E109" i="5"/>
  <c r="E71" i="5"/>
  <c r="E78" i="5"/>
  <c r="F78" i="5" s="1"/>
  <c r="E47" i="5" l="1"/>
  <c r="I47" i="5"/>
  <c r="I46" i="5"/>
  <c r="I93" i="5"/>
  <c r="E93" i="5"/>
  <c r="I124" i="5"/>
  <c r="E144" i="5"/>
  <c r="E143" i="5"/>
  <c r="E124" i="5"/>
  <c r="J124" i="5"/>
  <c r="D155" i="5" l="1"/>
  <c r="C75" i="5" l="1"/>
  <c r="C160" i="5"/>
  <c r="C159" i="5"/>
  <c r="C158" i="5"/>
  <c r="C157" i="5"/>
  <c r="C156" i="5"/>
  <c r="C155" i="5"/>
  <c r="C154" i="5"/>
  <c r="C146" i="5"/>
  <c r="C139" i="5"/>
  <c r="C121" i="5"/>
  <c r="C116" i="5"/>
  <c r="C107" i="5"/>
  <c r="C128" i="5" s="1"/>
  <c r="C83" i="5"/>
  <c r="C68" i="5"/>
  <c r="C96" i="5" s="1"/>
  <c r="C114" i="5" l="1"/>
  <c r="C153" i="5"/>
  <c r="C35" i="5"/>
  <c r="F110" i="5" l="1"/>
  <c r="F76" i="5"/>
  <c r="I121" i="5"/>
  <c r="H116" i="5"/>
  <c r="I113" i="5"/>
  <c r="H114" i="5"/>
  <c r="H107" i="5"/>
  <c r="H128" i="5" s="1"/>
  <c r="D146" i="5" l="1"/>
  <c r="I144" i="5" l="1"/>
  <c r="I140" i="5"/>
  <c r="I157" i="5"/>
  <c r="H129" i="5" l="1"/>
  <c r="I41" i="5" l="1"/>
  <c r="E41" i="5"/>
  <c r="F72" i="5"/>
  <c r="I39" i="5" l="1"/>
  <c r="E39" i="5"/>
  <c r="E84" i="5" l="1"/>
  <c r="D121" i="5" l="1"/>
  <c r="E121" i="5" s="1"/>
  <c r="F119" i="5" l="1"/>
  <c r="J119" i="5"/>
  <c r="I119" i="5"/>
  <c r="E119" i="5"/>
  <c r="J109" i="5"/>
  <c r="H139" i="5" l="1"/>
  <c r="H153" i="5" s="1"/>
  <c r="D159" i="5"/>
  <c r="D156" i="5"/>
  <c r="D154" i="5"/>
  <c r="D157" i="5"/>
  <c r="E157" i="5" s="1"/>
  <c r="D139" i="5"/>
  <c r="D153" i="5" s="1"/>
  <c r="F48" i="5" l="1"/>
  <c r="E48" i="5"/>
  <c r="F47" i="5"/>
  <c r="J48" i="5" l="1"/>
  <c r="I48" i="5"/>
  <c r="J39" i="5"/>
  <c r="C105" i="5"/>
  <c r="C44" i="5"/>
  <c r="C43" i="5" s="1"/>
  <c r="C41" i="5"/>
  <c r="C95" i="5" l="1"/>
  <c r="F39" i="5"/>
  <c r="C129" i="5" l="1"/>
  <c r="C97" i="5"/>
  <c r="C98" i="5"/>
  <c r="E152" i="5" l="1"/>
  <c r="E113" i="5" l="1"/>
  <c r="I109" i="5"/>
  <c r="J77" i="5"/>
  <c r="J71" i="5"/>
  <c r="I71" i="5"/>
  <c r="J160" i="5" l="1"/>
  <c r="I160" i="5"/>
  <c r="F160" i="5"/>
  <c r="E160" i="5"/>
  <c r="D160" i="5"/>
  <c r="I159" i="5"/>
  <c r="F159" i="5"/>
  <c r="I156" i="5"/>
  <c r="I155" i="5"/>
  <c r="F155" i="5"/>
  <c r="F154" i="5"/>
  <c r="J152" i="5"/>
  <c r="I152" i="5"/>
  <c r="F152" i="5"/>
  <c r="I151" i="5"/>
  <c r="F151" i="5"/>
  <c r="J150" i="5"/>
  <c r="I150" i="5"/>
  <c r="F150" i="5"/>
  <c r="E150" i="5"/>
  <c r="J149" i="5"/>
  <c r="I149" i="5"/>
  <c r="F149" i="5"/>
  <c r="E149" i="5"/>
  <c r="J148" i="5"/>
  <c r="I148" i="5"/>
  <c r="F148" i="5"/>
  <c r="E148" i="5"/>
  <c r="J147" i="5"/>
  <c r="I147" i="5"/>
  <c r="F147" i="5"/>
  <c r="E147" i="5"/>
  <c r="J145" i="5"/>
  <c r="I145" i="5"/>
  <c r="F145" i="5"/>
  <c r="E145" i="5"/>
  <c r="J144" i="5"/>
  <c r="F144" i="5"/>
  <c r="J143" i="5"/>
  <c r="F143" i="5"/>
  <c r="J142" i="5"/>
  <c r="I142" i="5"/>
  <c r="F142" i="5"/>
  <c r="E142" i="5"/>
  <c r="J141" i="5"/>
  <c r="I141" i="5"/>
  <c r="F141" i="5"/>
  <c r="E141" i="5"/>
  <c r="J140" i="5"/>
  <c r="F140" i="5"/>
  <c r="E140" i="5"/>
  <c r="I127" i="5"/>
  <c r="E127" i="5"/>
  <c r="J125" i="5"/>
  <c r="F125" i="5"/>
  <c r="I123" i="5"/>
  <c r="E123" i="5"/>
  <c r="I122" i="5"/>
  <c r="E122" i="5"/>
  <c r="J120" i="5"/>
  <c r="I120" i="5"/>
  <c r="F120" i="5"/>
  <c r="E120" i="5"/>
  <c r="I118" i="5"/>
  <c r="E118" i="5"/>
  <c r="I117" i="5"/>
  <c r="E117" i="5"/>
  <c r="D116" i="5"/>
  <c r="D114" i="5"/>
  <c r="I112" i="5"/>
  <c r="E112" i="5"/>
  <c r="I111" i="5"/>
  <c r="E111" i="5"/>
  <c r="J110" i="5"/>
  <c r="I110" i="5"/>
  <c r="E110" i="5"/>
  <c r="I108" i="5"/>
  <c r="E108" i="5"/>
  <c r="D107" i="5"/>
  <c r="D128" i="5" s="1"/>
  <c r="I106" i="5"/>
  <c r="E106" i="5"/>
  <c r="H105" i="5"/>
  <c r="D105" i="5"/>
  <c r="E105" i="5" s="1"/>
  <c r="J102" i="5"/>
  <c r="I102" i="5"/>
  <c r="F102" i="5"/>
  <c r="E102" i="5"/>
  <c r="I101" i="5"/>
  <c r="E101" i="5"/>
  <c r="I100" i="5"/>
  <c r="F100" i="5"/>
  <c r="J93" i="5"/>
  <c r="F93" i="5"/>
  <c r="J89" i="5"/>
  <c r="I89" i="5"/>
  <c r="F89" i="5"/>
  <c r="E89" i="5"/>
  <c r="J85" i="5"/>
  <c r="I85" i="5"/>
  <c r="F85" i="5"/>
  <c r="E85" i="5"/>
  <c r="J76" i="5"/>
  <c r="I76" i="5"/>
  <c r="E76" i="5"/>
  <c r="D75" i="5"/>
  <c r="J74" i="5"/>
  <c r="I74" i="5"/>
  <c r="F74" i="5"/>
  <c r="E74" i="5"/>
  <c r="J72" i="5"/>
  <c r="E72" i="5"/>
  <c r="D70" i="5"/>
  <c r="J69" i="5"/>
  <c r="I69" i="5"/>
  <c r="F69" i="5"/>
  <c r="E69" i="5"/>
  <c r="D68" i="5"/>
  <c r="J67" i="5"/>
  <c r="I67" i="5"/>
  <c r="F67" i="5"/>
  <c r="E67" i="5"/>
  <c r="J64" i="5"/>
  <c r="I64" i="5"/>
  <c r="F64" i="5"/>
  <c r="E64" i="5"/>
  <c r="J63" i="5"/>
  <c r="I63" i="5"/>
  <c r="F63" i="5"/>
  <c r="E63" i="5"/>
  <c r="J62" i="5"/>
  <c r="I62" i="5"/>
  <c r="F62" i="5"/>
  <c r="E62" i="5"/>
  <c r="J61" i="5"/>
  <c r="I61" i="5"/>
  <c r="F61" i="5"/>
  <c r="E61" i="5"/>
  <c r="J60" i="5"/>
  <c r="I60" i="5"/>
  <c r="I57" i="5"/>
  <c r="J57" i="5"/>
  <c r="E57" i="5"/>
  <c r="J55" i="5"/>
  <c r="I55" i="5"/>
  <c r="F55" i="5"/>
  <c r="E55" i="5"/>
  <c r="I54" i="5"/>
  <c r="E54" i="5"/>
  <c r="F54" i="5"/>
  <c r="J53" i="5"/>
  <c r="I53" i="5"/>
  <c r="F53" i="5"/>
  <c r="E53" i="5"/>
  <c r="I52" i="5"/>
  <c r="F52" i="5"/>
  <c r="J47" i="5"/>
  <c r="E43" i="5"/>
  <c r="J41" i="5"/>
  <c r="F41" i="5"/>
  <c r="D41" i="5"/>
  <c r="J36" i="5"/>
  <c r="I36" i="5"/>
  <c r="F36" i="5"/>
  <c r="E36" i="5"/>
  <c r="D35" i="5"/>
  <c r="J33" i="5"/>
  <c r="I33" i="5"/>
  <c r="D129" i="5" l="1"/>
  <c r="J153" i="5"/>
  <c r="I116" i="5"/>
  <c r="J83" i="5"/>
  <c r="J43" i="5"/>
  <c r="E35" i="5"/>
  <c r="I91" i="5"/>
  <c r="E91" i="5"/>
  <c r="E156" i="5"/>
  <c r="E155" i="5"/>
  <c r="E52" i="5"/>
  <c r="E146" i="5"/>
  <c r="I146" i="5"/>
  <c r="I83" i="5"/>
  <c r="I84" i="5"/>
  <c r="E139" i="5"/>
  <c r="I139" i="5"/>
  <c r="F153" i="5"/>
  <c r="E151" i="5"/>
  <c r="E154" i="5"/>
  <c r="I154" i="5"/>
  <c r="E68" i="5"/>
  <c r="I68" i="5"/>
  <c r="E75" i="5"/>
  <c r="F91" i="5"/>
  <c r="J91" i="5"/>
  <c r="E100" i="5"/>
  <c r="I105" i="5"/>
  <c r="F156" i="5"/>
  <c r="F157" i="5"/>
  <c r="E159" i="5"/>
  <c r="I75" i="5"/>
  <c r="E70" i="5"/>
  <c r="I70" i="5"/>
  <c r="I43" i="5"/>
  <c r="J159" i="5"/>
  <c r="J157" i="5"/>
  <c r="J156" i="5"/>
  <c r="J155" i="5"/>
  <c r="J154" i="5"/>
  <c r="I107" i="5"/>
  <c r="I114" i="5"/>
  <c r="J75" i="5"/>
  <c r="J70" i="5"/>
  <c r="J68" i="5"/>
  <c r="J59" i="5"/>
  <c r="I35" i="5"/>
  <c r="E116" i="5"/>
  <c r="E107" i="5"/>
  <c r="E114" i="5"/>
  <c r="F75" i="5"/>
  <c r="F70" i="5"/>
  <c r="F68" i="5"/>
  <c r="F59" i="5"/>
  <c r="F43" i="5"/>
  <c r="F35" i="5"/>
  <c r="J35" i="5"/>
  <c r="J52" i="5"/>
  <c r="J54" i="5"/>
  <c r="F57" i="5"/>
  <c r="E59" i="5"/>
  <c r="I59" i="5"/>
  <c r="F84" i="5"/>
  <c r="D95" i="5"/>
  <c r="J100" i="5"/>
  <c r="F107" i="5"/>
  <c r="J107" i="5"/>
  <c r="F114" i="5"/>
  <c r="J114" i="5"/>
  <c r="F116" i="5"/>
  <c r="J116" i="5"/>
  <c r="F121" i="5"/>
  <c r="J121" i="5"/>
  <c r="F139" i="5"/>
  <c r="J139" i="5"/>
  <c r="F146" i="5"/>
  <c r="J146" i="5"/>
  <c r="J151" i="5"/>
  <c r="F158" i="5"/>
  <c r="J158" i="5"/>
  <c r="D83" i="5"/>
  <c r="J84" i="5"/>
  <c r="F83" i="5" l="1"/>
  <c r="E83" i="5"/>
  <c r="J96" i="5"/>
  <c r="E153" i="5"/>
  <c r="I153" i="5"/>
  <c r="I95" i="5"/>
  <c r="J95" i="5"/>
  <c r="E158" i="5"/>
  <c r="E95" i="5"/>
  <c r="F95" i="5"/>
  <c r="D96" i="5"/>
  <c r="D98" i="5" s="1"/>
  <c r="I158" i="5"/>
  <c r="I96" i="5"/>
  <c r="F96" i="5" l="1"/>
  <c r="E96" i="5"/>
  <c r="I97" i="5"/>
  <c r="J97" i="5"/>
  <c r="D97" i="5"/>
  <c r="E98" i="5"/>
  <c r="F98" i="5"/>
  <c r="I98" i="5"/>
  <c r="J98" i="5"/>
  <c r="E97" i="5" l="1"/>
  <c r="F97" i="5"/>
</calcChain>
</file>

<file path=xl/sharedStrings.xml><?xml version="1.0" encoding="utf-8"?>
<sst xmlns="http://schemas.openxmlformats.org/spreadsheetml/2006/main" count="247" uniqueCount="170">
  <si>
    <t>ПОГОДЖЕНО :</t>
  </si>
  <si>
    <t>(посада керівника органу управління підприємством)</t>
  </si>
  <si>
    <t>зробити позначку "Х"</t>
  </si>
  <si>
    <t>Рік</t>
  </si>
  <si>
    <t>Коди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</si>
  <si>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</si>
  <si>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</si>
  <si>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</si>
  <si>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</si>
  <si>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</si>
  <si>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за СПОДУ</t>
  </si>
  <si>
    <t>за ЗКГНГ</t>
  </si>
  <si>
    <t>Вид економічної діяльності</t>
  </si>
  <si>
    <t>за КВЕД</t>
  </si>
  <si>
    <t>Форма власності</t>
  </si>
  <si>
    <t>Стандарти звітності П(с)БОУ</t>
  </si>
  <si>
    <t>Стандарти звітності МСФЗ</t>
  </si>
  <si>
    <t>Телефон</t>
  </si>
  <si>
    <t>Найменування показника</t>
  </si>
  <si>
    <t>Код рядка</t>
  </si>
  <si>
    <t>Доходи</t>
  </si>
  <si>
    <t>Дохід (виручка) від реалізації продукції (товарів, робіт, послуг), всього у т.ч.:</t>
  </si>
  <si>
    <t>від Національної служби охорони здоров'я України</t>
  </si>
  <si>
    <t>від платних послуг</t>
  </si>
  <si>
    <t>Дохід з місцевого бюджету за цільовими програмами, у т.ч.:</t>
  </si>
  <si>
    <t>Інші доходи, у т.ч.:</t>
  </si>
  <si>
    <t>Видатки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</si>
  <si>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</si>
  <si>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</si>
  <si>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</si>
  <si>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</si>
  <si>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</si>
  <si>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</si>
  <si>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</si>
  <si>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</si>
  <si>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</si>
  <si>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</si>
  <si>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</si>
  <si>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</si>
  <si>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Соціальне забезпечення</t>
  </si>
  <si>
    <t>Придбання основного капіталу</t>
  </si>
  <si>
    <t>Амортизація</t>
  </si>
  <si>
    <t>Інші видатки, у т.ч.</t>
  </si>
  <si>
    <t>Адміністративні витрати, у тому числі</t>
  </si>
  <si>
    <t>Витрати на оплату праці</t>
  </si>
  <si>
    <t>Витрати на відрядження</t>
  </si>
  <si>
    <t>Матеріальні затрати</t>
  </si>
  <si>
    <t xml:space="preserve">Придбання  обладнання </t>
  </si>
  <si>
    <t>Витрати на зв'язок та Інтернет</t>
  </si>
  <si>
    <t>Інші адміністративні витрати (розшифрувати)</t>
  </si>
  <si>
    <t>Резервний фонд</t>
  </si>
  <si>
    <t>Усього доходів</t>
  </si>
  <si>
    <t>Усього видатків</t>
  </si>
  <si>
    <t>Нерозподілені доходи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</si>
  <si>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</si>
  <si>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</si>
  <si>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</si>
  <si>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</si>
  <si>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</si>
  <si>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</si>
  <si>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</si>
  <si>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</si>
  <si>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</si>
  <si>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</si>
  <si>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</si>
  <si>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</si>
  <si>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капітальний ремонт</t>
  </si>
  <si>
    <t>Вартість основних засобів</t>
  </si>
  <si>
    <t>Доходи від фінансової діяльності за зобов’язаннями, у т. ч.:</t>
  </si>
  <si>
    <t>кредити</t>
  </si>
  <si>
    <t>позики</t>
  </si>
  <si>
    <t>Інші надходження</t>
  </si>
  <si>
    <t>Витрати від фінансової діяльності за зобов’язаннями, у т. ч.:</t>
  </si>
  <si>
    <t>Інші витрати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</si>
  <si>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</si>
  <si>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</si>
  <si>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</si>
  <si>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</si>
  <si>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VІ.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</si>
  <si>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</si>
  <si>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</si>
  <si>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</si>
  <si>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</si>
  <si>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</si>
  <si>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VII. Дані про персонал та оплата праці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</si>
  <si>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</si>
  <si>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</si>
  <si>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</si>
  <si>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</si>
  <si>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</si>
  <si>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</si>
  <si>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</si>
  <si>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</si>
  <si>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</si>
  <si>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t>(посада)</t>
  </si>
  <si>
    <t>(підпис)</t>
  </si>
  <si>
    <t>(ініціали, прізвище)</t>
  </si>
  <si>
    <t>Звіт</t>
  </si>
  <si>
    <t>Уточнений звіт</t>
  </si>
  <si>
    <t>ЗВІТ ПРО ВИКОНАННЯ</t>
  </si>
  <si>
    <t>(квартал, рік)</t>
  </si>
  <si>
    <t>Звітний період наростаючим пудсумком з початку року</t>
  </si>
  <si>
    <t>план</t>
  </si>
  <si>
    <t>факт</t>
  </si>
  <si>
    <t>відхилення, +/-</t>
  </si>
  <si>
    <t>відхилення, %</t>
  </si>
  <si>
    <t>I. Формування фінансових результатів</t>
  </si>
  <si>
    <t>Медикаменти та перев’язувальні матеріали</t>
  </si>
  <si>
    <t>Оплата комунальних послуг та енергоносіїв, у т.ч.:</t>
  </si>
  <si>
    <t>Окремі заходи по реалізації державних (регіональних) програм, не віднесені до заходів розвитку</t>
  </si>
  <si>
    <t>III. Інвестиційна діяльність</t>
  </si>
  <si>
    <t>Капітальні інвестиції, у т.ч.:</t>
  </si>
  <si>
    <t>модернізація, модифікація (добудова, дообладнання, реконструкція) основних засобів</t>
  </si>
  <si>
    <t>IV. Фінансова діяльність</t>
  </si>
  <si>
    <t>х</t>
  </si>
  <si>
    <t>Коефіцієнт відношення капітальних інвестицій до чистого доходу від реалізації продукції (товарів, робіт, послуг)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</si>
  <si>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</si>
  <si>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Прізвище та ініціали керівника</t>
  </si>
  <si>
    <t>86.21</t>
  </si>
  <si>
    <t>Середньооблікова кількість штатних працівників:</t>
  </si>
  <si>
    <t>комунальна</t>
  </si>
  <si>
    <t xml:space="preserve">Одиниця виміру: </t>
  </si>
  <si>
    <t>тис. грн.</t>
  </si>
  <si>
    <t>Комунальне підприємство</t>
  </si>
  <si>
    <t>Подільський район</t>
  </si>
  <si>
    <t>Загальна медична практика (основний)</t>
  </si>
  <si>
    <t xml:space="preserve">М. П. (підпис, ініціал, прізвище) </t>
  </si>
  <si>
    <t>дата</t>
  </si>
  <si>
    <t>Орган державного управління:</t>
  </si>
  <si>
    <t xml:space="preserve">Галузь: </t>
  </si>
  <si>
    <t>Охорона здоров'я, фізична культура і соціальне забезпечення</t>
  </si>
  <si>
    <t>від операційної оренди активів</t>
  </si>
  <si>
    <t>від реалізації необоротних активів</t>
  </si>
  <si>
    <t xml:space="preserve">Назва підприємства: </t>
  </si>
  <si>
    <t xml:space="preserve">Місцезнаходження: </t>
  </si>
  <si>
    <t>25006, Кіровоградська область, м.Кропивницький, вул. Кропивницького,22</t>
  </si>
  <si>
    <t>(+380) 66 447 1812</t>
  </si>
  <si>
    <t>від плати за послуги (освітні)</t>
  </si>
  <si>
    <t>відсотки по залишкам на вкладному (депозитному) рахунку</t>
  </si>
  <si>
    <t>депонована заробітна плата</t>
  </si>
  <si>
    <t>відшкодування базам стажування витрат на оплату праці та нарахувань на оплату праці лікарям-інтернам першого року навчання, які працевлаштовані у закладах охорони здоров"я комунальної власності</t>
  </si>
  <si>
    <t xml:space="preserve">          придбання основних засобів</t>
  </si>
  <si>
    <t xml:space="preserve">          придбання (виготовлення) інших необоротних матеріальних активів (термін експлуатації більше 1 року)</t>
  </si>
  <si>
    <t xml:space="preserve">         податок на додану вартість</t>
  </si>
  <si>
    <t xml:space="preserve">         екологічний податок</t>
  </si>
  <si>
    <t xml:space="preserve">         земельний податок</t>
  </si>
  <si>
    <t xml:space="preserve">         штрафи,пені</t>
  </si>
  <si>
    <t xml:space="preserve">        пенсійний збір з операцій купівлі-продажі легкових автомобілів</t>
  </si>
  <si>
    <t>реєстраційні послуги</t>
  </si>
  <si>
    <t xml:space="preserve">       державна реєстрація речових прав</t>
  </si>
  <si>
    <t>передплата періодичних видань</t>
  </si>
  <si>
    <t>1198/1</t>
  </si>
  <si>
    <t>програмне забезпечення "АС-Кошторис","M.E.Doc","ІС-ПРО", Облік медичних кадрів, Радник у сфері публічних закупівель"</t>
  </si>
  <si>
    <t>1198/2</t>
  </si>
  <si>
    <t xml:space="preserve">Управління охорони здоров'я  Кропивницької міської ради </t>
  </si>
  <si>
    <t>"Х"</t>
  </si>
  <si>
    <t>Лариса СВИРИДЕНКО</t>
  </si>
  <si>
    <t>Інші поточні видатки. в т.ч.:</t>
  </si>
  <si>
    <t xml:space="preserve">навчання або підвищення кваліфікації відповідальних осіб </t>
  </si>
  <si>
    <t>повернення надміру отриманих коштів від НСЗУ</t>
  </si>
  <si>
    <t>1011/1</t>
  </si>
  <si>
    <t>Генеральний директор</t>
  </si>
  <si>
    <t xml:space="preserve">Залишки коштів на початок року </t>
  </si>
  <si>
    <t xml:space="preserve">Комунальне некомерційне підприємство "Центр первинної медико-санітарної допомоги № 1 м. Кропивницького" Кропивницької міської ради» </t>
  </si>
  <si>
    <t>від реалізації майна</t>
  </si>
  <si>
    <t>СВИРИДЕНКО Лариса Анатоліївна</t>
  </si>
  <si>
    <t>депозити (відсотки)</t>
  </si>
  <si>
    <t>ФІНАНСОВОГО ПЛАНУ ПІДПРИЄМСТВА ЗА 1 КВАРТАЛ 2024 РОКУ</t>
  </si>
  <si>
    <t>"Програма розвитку галузі охорони здоров"я  та надання медичної допомоги мешканцям Кропивницької міської територіальної громади на 2021-2025 роки", затверджену рішенням Кропивницької міської ради від 27.07.2023 року №1649 (в новій редакції)</t>
  </si>
  <si>
    <r>
      <t>Звітний період 1 квартал</t>
    </r>
    <r>
      <rPr>
        <u/>
        <sz val="9"/>
        <rFont val="Times New Roman"/>
        <family val="1"/>
        <charset val="204"/>
      </rPr>
      <t xml:space="preserve">  2024 </t>
    </r>
    <r>
      <rPr>
        <sz val="9"/>
        <rFont val="Times New Roman"/>
        <family val="1"/>
        <charset val="204"/>
      </rPr>
      <t>року)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</si>
</sst>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_(* #,##0.0_);_(* \(#,##0.0\);_(* &quot;-&quot;_);_(@_)"/>
    <numFmt numFmtId="166" formatCode="_(* #,##0_);_(* \(#,##0\);_(* &quot;-&quot;_);_(@_)"/>
    <numFmt numFmtId="167" formatCode="#,##0.0"/>
    <numFmt numFmtId="168" formatCode="0.0"/>
    <numFmt numFmtId="169" formatCode="_-* #,##0.0_р_._-;\-* #,##0.0_р_._-;_-* &quot;-&quot;?_р_._-;_-@_-"/>
    <numFmt numFmtId="170" formatCode="_-* #,##0.0\ _₽_-;\-* #,##0.0\ _₽_-;_-* &quot;-&quot;?\ _₽_-;_-@_-"/>
    <numFmt numFmtId="171" formatCode="#,##0.0\ _₽;\-#,##0.0\ _₽"/>
    <numFmt numFmtId="172" formatCode="#,##0.0\ _₽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165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68" fontId="4" fillId="0" borderId="4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165" fontId="4" fillId="0" borderId="11" xfId="0" applyNumberFormat="1" applyFont="1" applyBorder="1" applyAlignment="1">
      <alignment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vertical="center" wrapText="1"/>
    </xf>
    <xf numFmtId="171" fontId="4" fillId="0" borderId="4" xfId="0" applyNumberFormat="1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2" fontId="4" fillId="0" borderId="4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165" fontId="4" fillId="0" borderId="9" xfId="0" applyNumberFormat="1" applyFont="1" applyBorder="1" applyAlignment="1">
      <alignment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0" fontId="3" fillId="2" borderId="0" xfId="0" applyFont="1" applyFill="1"/>
    <xf numFmtId="4" fontId="3" fillId="0" borderId="0" xfId="0" applyNumberFormat="1" applyFont="1"/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3"/>
    </xf>
    <xf numFmtId="0" fontId="4" fillId="0" borderId="13" xfId="0" applyFont="1" applyBorder="1" applyAlignment="1">
      <alignment horizontal="left" vertical="center" wrapText="1" indent="3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8" xfId="0" applyFont="1" applyBorder="1"/>
    <xf numFmtId="0" fontId="12" fillId="0" borderId="0" xfId="0" applyFont="1"/>
    <xf numFmtId="0" fontId="8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2" xfId="0" applyFont="1" applyBorder="1"/>
    <xf numFmtId="0" fontId="4" fillId="0" borderId="2" xfId="0" applyFont="1" applyBorder="1"/>
    <xf numFmtId="0" fontId="8" fillId="0" borderId="2" xfId="0" applyFont="1" applyBorder="1"/>
    <xf numFmtId="0" fontId="1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/>
    <xf numFmtId="165" fontId="8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166" fontId="4" fillId="0" borderId="4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0" fillId="0" borderId="9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/>
    <xf numFmtId="0" fontId="4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6"/>
  <sheetViews>
    <sheetView tabSelected="1" view="pageBreakPreview" topLeftCell="A158" zoomScale="130" zoomScaleNormal="100" zoomScaleSheetLayoutView="130" workbookViewId="0">
      <selection activeCell="N149" sqref="N149"/>
    </sheetView>
  </sheetViews>
  <sheetFormatPr defaultRowHeight="12.75" outlineLevelRow="1" x14ac:dyDescent="0.2"/>
  <cols>
    <col min="1" max="1" width="32.42578125" style="7" customWidth="1"/>
    <col min="2" max="2" width="5.5703125" style="7" customWidth="1"/>
    <col min="3" max="3" width="8.28515625" style="7" customWidth="1"/>
    <col min="4" max="4" width="9.140625" style="7" customWidth="1"/>
    <col min="5" max="5" width="9" style="7" customWidth="1"/>
    <col min="6" max="6" width="9.28515625" style="7" customWidth="1"/>
    <col min="7" max="7" width="10.5703125" style="7" customWidth="1"/>
    <col min="8" max="8" width="11" style="7" customWidth="1"/>
    <col min="9" max="9" width="9.42578125" style="7" customWidth="1"/>
    <col min="10" max="10" width="9.140625" style="7" customWidth="1"/>
    <col min="11" max="16384" width="9.140625" style="7"/>
  </cols>
  <sheetData>
    <row r="1" spans="1:10" s="2" customFormat="1" ht="11.25" customHeight="1" outlineLevel="1" x14ac:dyDescent="0.2">
      <c r="A1" s="1" t="s">
        <v>0</v>
      </c>
    </row>
    <row r="2" spans="1:10" s="2" customFormat="1" ht="11.25" customHeight="1" outlineLevel="1" x14ac:dyDescent="0.2">
      <c r="A2" s="3"/>
      <c r="B2" s="3"/>
    </row>
    <row r="3" spans="1:10" s="2" customFormat="1" ht="11.25" customHeight="1" outlineLevel="1" x14ac:dyDescent="0.2">
      <c r="A3" s="4" t="s">
        <v>1</v>
      </c>
    </row>
    <row r="4" spans="1:10" s="2" customFormat="1" ht="11.25" customHeight="1" outlineLevel="1" x14ac:dyDescent="0.2">
      <c r="A4" s="5"/>
      <c r="B4" s="3"/>
    </row>
    <row r="5" spans="1:10" ht="11.25" customHeight="1" outlineLevel="1" x14ac:dyDescent="0.2">
      <c r="A5" s="19" t="s">
        <v>126</v>
      </c>
      <c r="F5" s="2"/>
      <c r="G5" s="2"/>
      <c r="H5" s="2"/>
      <c r="I5" s="2"/>
      <c r="J5" s="2"/>
    </row>
    <row r="6" spans="1:10" ht="11.25" customHeight="1" outlineLevel="1" x14ac:dyDescent="0.2">
      <c r="A6" s="17"/>
      <c r="B6" s="20"/>
      <c r="F6" s="2"/>
      <c r="G6" s="2"/>
      <c r="H6" s="2"/>
      <c r="I6" s="2"/>
      <c r="J6" s="2"/>
    </row>
    <row r="7" spans="1:10" ht="11.25" customHeight="1" outlineLevel="1" x14ac:dyDescent="0.2">
      <c r="A7" s="18" t="s">
        <v>127</v>
      </c>
      <c r="B7" s="8"/>
      <c r="F7" s="2"/>
      <c r="G7" s="2"/>
      <c r="H7" s="2"/>
      <c r="I7" s="2"/>
      <c r="J7" s="2"/>
    </row>
    <row r="8" spans="1:10" ht="11.25" customHeight="1" outlineLevel="1" x14ac:dyDescent="0.25">
      <c r="A8" s="8"/>
      <c r="B8" s="8"/>
      <c r="F8" s="26"/>
      <c r="G8" s="93" t="s">
        <v>97</v>
      </c>
      <c r="H8" s="93"/>
      <c r="I8" s="94" t="s">
        <v>155</v>
      </c>
      <c r="J8" s="95"/>
    </row>
    <row r="9" spans="1:10" ht="11.25" customHeight="1" outlineLevel="1" x14ac:dyDescent="0.2">
      <c r="A9" s="8"/>
      <c r="B9" s="8"/>
      <c r="F9" s="8"/>
      <c r="G9" s="96" t="s">
        <v>98</v>
      </c>
      <c r="H9" s="96"/>
      <c r="I9" s="97"/>
      <c r="J9" s="97"/>
    </row>
    <row r="10" spans="1:10" ht="15.75" customHeight="1" outlineLevel="1" x14ac:dyDescent="0.2">
      <c r="A10" s="8"/>
      <c r="B10" s="8"/>
      <c r="F10" s="8"/>
      <c r="G10" s="98" t="s">
        <v>2</v>
      </c>
      <c r="H10" s="98"/>
      <c r="I10" s="98"/>
      <c r="J10" s="98"/>
    </row>
    <row r="11" spans="1:10" ht="12.75" customHeight="1" outlineLevel="1" x14ac:dyDescent="0.2">
      <c r="A11" s="6"/>
    </row>
    <row r="12" spans="1:10" s="11" customFormat="1" ht="12.75" customHeight="1" outlineLevel="1" x14ac:dyDescent="0.2">
      <c r="A12" s="12" t="s">
        <v>3</v>
      </c>
      <c r="B12" s="89">
        <v>2024</v>
      </c>
      <c r="C12" s="89"/>
      <c r="D12" s="89"/>
      <c r="E12" s="89"/>
      <c r="F12" s="90"/>
      <c r="G12" s="91" t="s">
        <v>4</v>
      </c>
      <c r="H12" s="91"/>
      <c r="I12" s="91"/>
      <c r="J12" s="92"/>
    </row>
    <row r="13" spans="1:10" s="11" customFormat="1" ht="45" customHeight="1" outlineLevel="1" x14ac:dyDescent="0.2">
      <c r="A13" s="48" t="s">
        <v>133</v>
      </c>
      <c r="B13" s="89" t="s">
        <v>163</v>
      </c>
      <c r="C13" s="89"/>
      <c r="D13" s="89"/>
      <c r="E13" s="89"/>
      <c r="F13" s="90"/>
      <c r="G13" s="99" t="s">
        <v>5</v>
      </c>
      <c r="H13" s="100"/>
      <c r="I13" s="101">
        <v>38802559</v>
      </c>
      <c r="J13" s="101"/>
    </row>
    <row r="14" spans="1:10" s="11" customFormat="1" ht="12.75" customHeight="1" outlineLevel="1" x14ac:dyDescent="0.2">
      <c r="A14" s="12" t="s">
        <v>6</v>
      </c>
      <c r="B14" s="102" t="s">
        <v>123</v>
      </c>
      <c r="C14" s="102"/>
      <c r="D14" s="102"/>
      <c r="E14" s="102"/>
      <c r="F14" s="103"/>
      <c r="G14" s="99" t="s">
        <v>7</v>
      </c>
      <c r="H14" s="100"/>
      <c r="I14" s="101">
        <v>430</v>
      </c>
      <c r="J14" s="101"/>
    </row>
    <row r="15" spans="1:10" s="11" customFormat="1" ht="12.75" customHeight="1" outlineLevel="1" x14ac:dyDescent="0.2">
      <c r="A15" s="12" t="s">
        <v>8</v>
      </c>
      <c r="B15" s="102" t="s">
        <v>124</v>
      </c>
      <c r="C15" s="102"/>
      <c r="D15" s="102"/>
      <c r="E15" s="102"/>
      <c r="F15" s="103"/>
      <c r="G15" s="99" t="s">
        <v>9</v>
      </c>
      <c r="H15" s="100"/>
      <c r="I15" s="101">
        <v>3510136600</v>
      </c>
      <c r="J15" s="101"/>
    </row>
    <row r="16" spans="1:10" s="11" customFormat="1" ht="24" customHeight="1" outlineLevel="1" x14ac:dyDescent="0.2">
      <c r="A16" s="48" t="s">
        <v>128</v>
      </c>
      <c r="B16" s="89" t="s">
        <v>154</v>
      </c>
      <c r="C16" s="89"/>
      <c r="D16" s="89"/>
      <c r="E16" s="89"/>
      <c r="F16" s="90"/>
      <c r="G16" s="99" t="s">
        <v>10</v>
      </c>
      <c r="H16" s="100"/>
      <c r="I16" s="104"/>
      <c r="J16" s="104"/>
    </row>
    <row r="17" spans="1:10" s="11" customFormat="1" ht="28.5" customHeight="1" outlineLevel="1" x14ac:dyDescent="0.2">
      <c r="A17" s="12" t="s">
        <v>129</v>
      </c>
      <c r="B17" s="89" t="s">
        <v>130</v>
      </c>
      <c r="C17" s="89"/>
      <c r="D17" s="89"/>
      <c r="E17" s="89"/>
      <c r="F17" s="90"/>
      <c r="G17" s="99" t="s">
        <v>11</v>
      </c>
      <c r="H17" s="100"/>
      <c r="I17" s="101">
        <v>91500</v>
      </c>
      <c r="J17" s="101"/>
    </row>
    <row r="18" spans="1:10" s="11" customFormat="1" ht="12.75" customHeight="1" outlineLevel="1" x14ac:dyDescent="0.2">
      <c r="A18" s="28" t="s">
        <v>12</v>
      </c>
      <c r="B18" s="102" t="s">
        <v>125</v>
      </c>
      <c r="C18" s="102"/>
      <c r="D18" s="102"/>
      <c r="E18" s="102"/>
      <c r="F18" s="103"/>
      <c r="G18" s="99" t="s">
        <v>13</v>
      </c>
      <c r="H18" s="100"/>
      <c r="I18" s="101" t="s">
        <v>118</v>
      </c>
      <c r="J18" s="101"/>
    </row>
    <row r="19" spans="1:10" s="11" customFormat="1" ht="12.75" customHeight="1" outlineLevel="1" x14ac:dyDescent="0.2">
      <c r="A19" s="28" t="s">
        <v>121</v>
      </c>
      <c r="B19" s="89" t="s">
        <v>122</v>
      </c>
      <c r="C19" s="89"/>
      <c r="D19" s="89"/>
      <c r="E19" s="89"/>
      <c r="F19" s="90"/>
      <c r="G19" s="54"/>
      <c r="H19" s="54"/>
      <c r="I19" s="54"/>
      <c r="J19" s="54"/>
    </row>
    <row r="20" spans="1:10" s="11" customFormat="1" ht="12.75" customHeight="1" outlineLevel="1" x14ac:dyDescent="0.2">
      <c r="A20" s="28" t="s">
        <v>14</v>
      </c>
      <c r="B20" s="105" t="s">
        <v>120</v>
      </c>
      <c r="C20" s="105"/>
      <c r="D20" s="105"/>
      <c r="E20" s="105"/>
      <c r="F20" s="106"/>
      <c r="G20" s="55"/>
      <c r="H20" s="55"/>
      <c r="I20" s="55"/>
      <c r="J20" s="55"/>
    </row>
    <row r="21" spans="1:10" s="11" customFormat="1" ht="29.25" customHeight="1" outlineLevel="1" x14ac:dyDescent="0.2">
      <c r="A21" s="48" t="s">
        <v>119</v>
      </c>
      <c r="B21" s="89">
        <v>262</v>
      </c>
      <c r="C21" s="89"/>
      <c r="D21" s="89"/>
      <c r="E21" s="89"/>
      <c r="F21" s="90"/>
      <c r="G21" s="82" t="s">
        <v>15</v>
      </c>
      <c r="H21" s="56"/>
      <c r="I21" s="107"/>
      <c r="J21" s="107"/>
    </row>
    <row r="22" spans="1:10" s="11" customFormat="1" ht="24.75" customHeight="1" outlineLevel="1" x14ac:dyDescent="0.2">
      <c r="A22" s="48" t="s">
        <v>134</v>
      </c>
      <c r="B22" s="89" t="s">
        <v>135</v>
      </c>
      <c r="C22" s="89"/>
      <c r="D22" s="89"/>
      <c r="E22" s="89"/>
      <c r="F22" s="90"/>
      <c r="G22" s="83" t="s">
        <v>16</v>
      </c>
      <c r="H22" s="57"/>
      <c r="I22" s="108"/>
      <c r="J22" s="108"/>
    </row>
    <row r="23" spans="1:10" s="11" customFormat="1" ht="12.75" customHeight="1" outlineLevel="1" x14ac:dyDescent="0.2">
      <c r="A23" s="49" t="s">
        <v>17</v>
      </c>
      <c r="B23" s="112" t="s">
        <v>136</v>
      </c>
      <c r="C23" s="112"/>
      <c r="D23" s="112"/>
      <c r="E23" s="112"/>
      <c r="F23" s="112"/>
      <c r="G23" s="58"/>
      <c r="H23" s="58"/>
      <c r="I23" s="58"/>
      <c r="J23" s="59"/>
    </row>
    <row r="24" spans="1:10" s="11" customFormat="1" ht="12.75" customHeight="1" outlineLevel="1" x14ac:dyDescent="0.2">
      <c r="A24" s="12" t="s">
        <v>117</v>
      </c>
      <c r="B24" s="113" t="s">
        <v>165</v>
      </c>
      <c r="C24" s="113"/>
      <c r="D24" s="113"/>
      <c r="E24" s="113"/>
      <c r="F24" s="113"/>
      <c r="G24" s="60"/>
      <c r="H24" s="60"/>
      <c r="I24" s="60"/>
      <c r="J24" s="57"/>
    </row>
    <row r="25" spans="1:10" ht="18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spans="1:10" x14ac:dyDescent="0.2">
      <c r="A26" s="114" t="s">
        <v>99</v>
      </c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ht="15" customHeight="1" x14ac:dyDescent="0.2">
      <c r="A27" s="114" t="s">
        <v>167</v>
      </c>
      <c r="B27" s="114"/>
      <c r="C27" s="114"/>
      <c r="D27" s="114"/>
      <c r="E27" s="114"/>
      <c r="F27" s="114"/>
      <c r="G27" s="114"/>
      <c r="H27" s="114"/>
      <c r="I27" s="114"/>
      <c r="J27" s="114"/>
    </row>
    <row r="28" spans="1:10" x14ac:dyDescent="0.2">
      <c r="A28" s="19"/>
      <c r="B28" s="19"/>
      <c r="C28" s="19"/>
      <c r="D28" s="19"/>
      <c r="E28" s="19"/>
      <c r="F28" s="115" t="s">
        <v>100</v>
      </c>
      <c r="G28" s="115"/>
      <c r="H28" s="19"/>
      <c r="I28" s="19"/>
      <c r="J28" s="19"/>
    </row>
    <row r="29" spans="1:10" ht="33" customHeight="1" x14ac:dyDescent="0.2">
      <c r="A29" s="116" t="s">
        <v>18</v>
      </c>
      <c r="B29" s="116" t="s">
        <v>19</v>
      </c>
      <c r="C29" s="118" t="s">
        <v>169</v>
      </c>
      <c r="D29" s="118"/>
      <c r="E29" s="118"/>
      <c r="F29" s="118"/>
      <c r="G29" s="118" t="s">
        <v>101</v>
      </c>
      <c r="H29" s="118"/>
      <c r="I29" s="118"/>
      <c r="J29" s="118"/>
    </row>
    <row r="30" spans="1:10" ht="24" x14ac:dyDescent="0.2">
      <c r="A30" s="117"/>
      <c r="B30" s="117"/>
      <c r="C30" s="80" t="s">
        <v>102</v>
      </c>
      <c r="D30" s="80" t="s">
        <v>103</v>
      </c>
      <c r="E30" s="80" t="s">
        <v>104</v>
      </c>
      <c r="F30" s="80" t="s">
        <v>105</v>
      </c>
      <c r="G30" s="80" t="s">
        <v>102</v>
      </c>
      <c r="H30" s="80" t="s">
        <v>103</v>
      </c>
      <c r="I30" s="80" t="s">
        <v>104</v>
      </c>
      <c r="J30" s="80" t="s">
        <v>105</v>
      </c>
    </row>
    <row r="31" spans="1:10" x14ac:dyDescent="0.2">
      <c r="A31" s="80">
        <v>1</v>
      </c>
      <c r="B31" s="80">
        <v>2</v>
      </c>
      <c r="C31" s="80">
        <v>3</v>
      </c>
      <c r="D31" s="80">
        <v>4</v>
      </c>
      <c r="E31" s="80">
        <v>5</v>
      </c>
      <c r="F31" s="80">
        <v>6</v>
      </c>
      <c r="G31" s="80">
        <v>7</v>
      </c>
      <c r="H31" s="80">
        <v>8</v>
      </c>
      <c r="I31" s="80">
        <v>9</v>
      </c>
      <c r="J31" s="80">
        <v>10</v>
      </c>
    </row>
    <row r="32" spans="1:10" x14ac:dyDescent="0.2">
      <c r="A32" s="109" t="s">
        <v>106</v>
      </c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x14ac:dyDescent="0.2">
      <c r="A33" s="75" t="s">
        <v>162</v>
      </c>
      <c r="B33" s="80">
        <v>1000</v>
      </c>
      <c r="C33" s="16"/>
      <c r="D33" s="16"/>
      <c r="E33" s="32"/>
      <c r="F33" s="33"/>
      <c r="G33" s="16">
        <v>5677.8</v>
      </c>
      <c r="H33" s="16">
        <v>5677.8</v>
      </c>
      <c r="I33" s="32">
        <f>H33-G33</f>
        <v>0</v>
      </c>
      <c r="J33" s="33">
        <f>H33/G33*100</f>
        <v>100</v>
      </c>
    </row>
    <row r="34" spans="1:10" x14ac:dyDescent="0.2">
      <c r="A34" s="109" t="s">
        <v>20</v>
      </c>
      <c r="B34" s="110"/>
      <c r="C34" s="110"/>
      <c r="D34" s="110"/>
      <c r="E34" s="110"/>
      <c r="F34" s="110"/>
      <c r="G34" s="110"/>
      <c r="H34" s="110"/>
      <c r="I34" s="110"/>
      <c r="J34" s="111"/>
    </row>
    <row r="35" spans="1:10" ht="24" x14ac:dyDescent="0.2">
      <c r="A35" s="21" t="s">
        <v>21</v>
      </c>
      <c r="B35" s="80">
        <v>1010</v>
      </c>
      <c r="C35" s="86">
        <f t="shared" ref="C35" si="0">C36+C38</f>
        <v>19883.8</v>
      </c>
      <c r="D35" s="16">
        <f>D36+D38+D37</f>
        <v>19046.5</v>
      </c>
      <c r="E35" s="32">
        <f>D35-C35</f>
        <v>-837.29999999999927</v>
      </c>
      <c r="F35" s="33">
        <f>D35/C35*100</f>
        <v>95.789034289220382</v>
      </c>
      <c r="G35" s="16">
        <f>G36+G38</f>
        <v>19883.8</v>
      </c>
      <c r="H35" s="16">
        <f>H36+H38+H37</f>
        <v>19046.5</v>
      </c>
      <c r="I35" s="32">
        <f>H35-G35</f>
        <v>-837.29999999999927</v>
      </c>
      <c r="J35" s="33">
        <f>H35/G35*100</f>
        <v>95.789034289220382</v>
      </c>
    </row>
    <row r="36" spans="1:10" ht="24" x14ac:dyDescent="0.2">
      <c r="A36" s="21" t="s">
        <v>22</v>
      </c>
      <c r="B36" s="80">
        <v>1011</v>
      </c>
      <c r="C36" s="29">
        <v>19883.8</v>
      </c>
      <c r="D36" s="16">
        <v>19046.5</v>
      </c>
      <c r="E36" s="32">
        <f>D36-C36</f>
        <v>-837.29999999999927</v>
      </c>
      <c r="F36" s="37">
        <f>D36/C36*100</f>
        <v>95.789034289220382</v>
      </c>
      <c r="G36" s="24">
        <v>19883.8</v>
      </c>
      <c r="H36" s="16">
        <v>19046.5</v>
      </c>
      <c r="I36" s="32">
        <f>H36-G36</f>
        <v>-837.29999999999927</v>
      </c>
      <c r="J36" s="37">
        <f>H36/G36*100</f>
        <v>95.789034289220382</v>
      </c>
    </row>
    <row r="37" spans="1:10" ht="25.5" customHeight="1" x14ac:dyDescent="0.2">
      <c r="A37" s="21" t="s">
        <v>159</v>
      </c>
      <c r="B37" s="80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x14ac:dyDescent="0.2">
      <c r="A38" s="21" t="s">
        <v>23</v>
      </c>
      <c r="B38" s="80">
        <v>1012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</row>
    <row r="39" spans="1:10" ht="84" x14ac:dyDescent="0.2">
      <c r="A39" s="21" t="s">
        <v>168</v>
      </c>
      <c r="B39" s="80">
        <v>1020</v>
      </c>
      <c r="C39" s="16">
        <v>2093.6</v>
      </c>
      <c r="D39" s="16">
        <v>1459.1</v>
      </c>
      <c r="E39" s="32">
        <f>D39-C39</f>
        <v>-634.5</v>
      </c>
      <c r="F39" s="37">
        <f>D39/C39*100</f>
        <v>69.693351165456633</v>
      </c>
      <c r="G39" s="16">
        <v>2093.6</v>
      </c>
      <c r="H39" s="16">
        <v>1459.1</v>
      </c>
      <c r="I39" s="32">
        <f>H39-G39</f>
        <v>-634.5</v>
      </c>
      <c r="J39" s="37">
        <f>H39/G39*100</f>
        <v>69.693351165456633</v>
      </c>
    </row>
    <row r="40" spans="1:10" x14ac:dyDescent="0.2">
      <c r="A40" s="21"/>
      <c r="B40" s="80">
        <v>1021</v>
      </c>
      <c r="C40" s="29"/>
      <c r="D40" s="23"/>
      <c r="E40" s="32"/>
      <c r="F40" s="37"/>
      <c r="G40" s="24">
        <v>0</v>
      </c>
      <c r="H40" s="23"/>
      <c r="I40" s="32"/>
      <c r="J40" s="37"/>
    </row>
    <row r="41" spans="1:10" ht="24" x14ac:dyDescent="0.2">
      <c r="A41" s="21" t="s">
        <v>24</v>
      </c>
      <c r="B41" s="80">
        <v>1030</v>
      </c>
      <c r="C41" s="16">
        <f t="shared" ref="C41" si="1">C42</f>
        <v>0</v>
      </c>
      <c r="D41" s="16">
        <f>D42</f>
        <v>0</v>
      </c>
      <c r="E41" s="16">
        <f>E42</f>
        <v>0</v>
      </c>
      <c r="F41" s="33">
        <f t="shared" ref="F41:G41" si="2">F42</f>
        <v>0</v>
      </c>
      <c r="G41" s="16">
        <f t="shared" si="2"/>
        <v>0</v>
      </c>
      <c r="H41" s="16">
        <f>H42</f>
        <v>0</v>
      </c>
      <c r="I41" s="16">
        <f>I42</f>
        <v>0</v>
      </c>
      <c r="J41" s="33">
        <f t="shared" ref="J41" si="3">J42</f>
        <v>0</v>
      </c>
    </row>
    <row r="42" spans="1:10" ht="13.5" customHeight="1" x14ac:dyDescent="0.2">
      <c r="A42" s="50"/>
      <c r="B42" s="80">
        <v>1031</v>
      </c>
      <c r="C42" s="29"/>
      <c r="D42" s="21"/>
      <c r="E42" s="32"/>
      <c r="F42" s="37"/>
      <c r="G42" s="24">
        <v>0</v>
      </c>
      <c r="H42" s="21"/>
      <c r="I42" s="32"/>
      <c r="J42" s="37"/>
    </row>
    <row r="43" spans="1:10" x14ac:dyDescent="0.2">
      <c r="A43" s="21" t="s">
        <v>25</v>
      </c>
      <c r="B43" s="80">
        <v>1040</v>
      </c>
      <c r="C43" s="33">
        <f t="shared" ref="C43" si="4">C44+C45+C46+C47+C48+C49+C50</f>
        <v>40.6</v>
      </c>
      <c r="D43" s="30">
        <f t="shared" ref="D43:E43" si="5">D44+D45+D46+D47+D48+D49+D50</f>
        <v>44.2</v>
      </c>
      <c r="E43" s="32">
        <f t="shared" si="5"/>
        <v>3.6000000000000014</v>
      </c>
      <c r="F43" s="30">
        <f>D43/C43*100</f>
        <v>108.86699507389164</v>
      </c>
      <c r="G43" s="33">
        <f t="shared" ref="G43" si="6">G44+G45+G46+G47+G48</f>
        <v>40.6</v>
      </c>
      <c r="H43" s="30">
        <f t="shared" ref="H43" si="7">H44+H45+H46+H47+H48+H49+H50</f>
        <v>44.2</v>
      </c>
      <c r="I43" s="32">
        <f t="shared" ref="I43" si="8">I44+I45+I46+I47+I48+I49+I50</f>
        <v>3.6000000000000014</v>
      </c>
      <c r="J43" s="30">
        <f>H43/G43*100</f>
        <v>108.86699507389164</v>
      </c>
    </row>
    <row r="44" spans="1:10" x14ac:dyDescent="0.2">
      <c r="A44" s="50" t="s">
        <v>131</v>
      </c>
      <c r="B44" s="80">
        <v>1041</v>
      </c>
      <c r="C44" s="16">
        <f>C45</f>
        <v>0</v>
      </c>
      <c r="D44" s="29">
        <v>0</v>
      </c>
      <c r="E44" s="29">
        <v>0</v>
      </c>
      <c r="F44" s="16">
        <v>0</v>
      </c>
      <c r="G44" s="16">
        <f>G45</f>
        <v>0</v>
      </c>
      <c r="H44" s="29">
        <v>0</v>
      </c>
      <c r="I44" s="29">
        <v>0</v>
      </c>
      <c r="J44" s="29">
        <v>0</v>
      </c>
    </row>
    <row r="45" spans="1:10" x14ac:dyDescent="0.2">
      <c r="A45" s="50" t="s">
        <v>132</v>
      </c>
      <c r="B45" s="80">
        <v>1042</v>
      </c>
      <c r="C45" s="29">
        <v>0</v>
      </c>
      <c r="D45" s="29">
        <v>0</v>
      </c>
      <c r="E45" s="29">
        <v>0</v>
      </c>
      <c r="F45" s="29">
        <v>0</v>
      </c>
      <c r="G45" s="16">
        <f>G46</f>
        <v>0</v>
      </c>
      <c r="H45" s="29">
        <v>0</v>
      </c>
      <c r="I45" s="29">
        <v>0</v>
      </c>
      <c r="J45" s="29">
        <v>0</v>
      </c>
    </row>
    <row r="46" spans="1:10" ht="20.25" customHeight="1" x14ac:dyDescent="0.2">
      <c r="A46" s="50" t="s">
        <v>164</v>
      </c>
      <c r="B46" s="80">
        <v>1043</v>
      </c>
      <c r="C46" s="29">
        <v>0</v>
      </c>
      <c r="D46" s="29">
        <v>0</v>
      </c>
      <c r="E46" s="29">
        <v>0</v>
      </c>
      <c r="F46" s="29">
        <v>0</v>
      </c>
      <c r="G46" s="16">
        <v>0</v>
      </c>
      <c r="H46" s="29">
        <v>0</v>
      </c>
      <c r="I46" s="33">
        <f t="shared" ref="I46:I47" si="9">H46-G46</f>
        <v>0</v>
      </c>
      <c r="J46" s="29">
        <v>0</v>
      </c>
    </row>
    <row r="47" spans="1:10" x14ac:dyDescent="0.2">
      <c r="A47" s="51" t="s">
        <v>137</v>
      </c>
      <c r="B47" s="78">
        <v>1044</v>
      </c>
      <c r="C47" s="29">
        <v>13.9</v>
      </c>
      <c r="D47" s="23">
        <v>13.9</v>
      </c>
      <c r="E47" s="33">
        <f t="shared" ref="E47" si="10">D47-C47</f>
        <v>0</v>
      </c>
      <c r="F47" s="30">
        <f>D47/C47*100</f>
        <v>100</v>
      </c>
      <c r="G47" s="24">
        <v>13.9</v>
      </c>
      <c r="H47" s="23">
        <v>13.9</v>
      </c>
      <c r="I47" s="33">
        <f t="shared" si="9"/>
        <v>0</v>
      </c>
      <c r="J47" s="37">
        <f t="shared" ref="J47:J48" si="11">H47/G47*100</f>
        <v>100</v>
      </c>
    </row>
    <row r="48" spans="1:10" ht="24" x14ac:dyDescent="0.2">
      <c r="A48" s="51" t="s">
        <v>138</v>
      </c>
      <c r="B48" s="78">
        <v>1045</v>
      </c>
      <c r="C48" s="29">
        <v>26.7</v>
      </c>
      <c r="D48" s="29">
        <v>30.3</v>
      </c>
      <c r="E48" s="32">
        <f t="shared" ref="E48" si="12">D48-C48</f>
        <v>3.6000000000000014</v>
      </c>
      <c r="F48" s="30">
        <f>D48/C48*100</f>
        <v>113.48314606741575</v>
      </c>
      <c r="G48" s="24">
        <v>26.7</v>
      </c>
      <c r="H48" s="29">
        <v>30.3</v>
      </c>
      <c r="I48" s="32">
        <f t="shared" ref="I48" si="13">H48-G48</f>
        <v>3.6000000000000014</v>
      </c>
      <c r="J48" s="37">
        <f t="shared" si="11"/>
        <v>113.48314606741575</v>
      </c>
    </row>
    <row r="49" spans="1:10" x14ac:dyDescent="0.2">
      <c r="A49" s="51" t="s">
        <v>139</v>
      </c>
      <c r="B49" s="78">
        <v>1046</v>
      </c>
      <c r="C49" s="16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</row>
    <row r="50" spans="1:10" ht="74.25" customHeight="1" x14ac:dyDescent="0.2">
      <c r="A50" s="50" t="s">
        <v>140</v>
      </c>
      <c r="B50" s="80">
        <v>1047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2">
      <c r="A51" s="62" t="s">
        <v>26</v>
      </c>
      <c r="B51" s="38"/>
      <c r="C51" s="87"/>
      <c r="D51" s="38"/>
      <c r="E51" s="38"/>
      <c r="F51" s="38"/>
      <c r="G51" s="38"/>
      <c r="H51" s="38"/>
      <c r="I51" s="38"/>
      <c r="J51" s="39"/>
    </row>
    <row r="52" spans="1:10" s="46" customFormat="1" x14ac:dyDescent="0.2">
      <c r="A52" s="21" t="s">
        <v>27</v>
      </c>
      <c r="B52" s="80">
        <v>1050</v>
      </c>
      <c r="C52" s="16">
        <v>-12789.2</v>
      </c>
      <c r="D52" s="16">
        <f>D148+D150+D151</f>
        <v>-11292.4</v>
      </c>
      <c r="E52" s="40">
        <f>C52-D52</f>
        <v>-1496.8000000000011</v>
      </c>
      <c r="F52" s="16">
        <f>D52/C52*100</f>
        <v>88.296375066462318</v>
      </c>
      <c r="G52" s="16">
        <v>-12789.199999999999</v>
      </c>
      <c r="H52" s="16">
        <f>H148+H150+H151</f>
        <v>-11292.4</v>
      </c>
      <c r="I52" s="40">
        <f>G52-H52</f>
        <v>-1496.7999999999993</v>
      </c>
      <c r="J52" s="33">
        <f t="shared" ref="J52:J85" si="14">H52/G52*100</f>
        <v>88.296375066462332</v>
      </c>
    </row>
    <row r="53" spans="1:10" s="46" customFormat="1" x14ac:dyDescent="0.2">
      <c r="A53" s="21" t="s">
        <v>28</v>
      </c>
      <c r="B53" s="80">
        <v>1060</v>
      </c>
      <c r="C53" s="16">
        <v>-2813.6</v>
      </c>
      <c r="D53" s="16">
        <v>-2393.6999999999998</v>
      </c>
      <c r="E53" s="40">
        <f>C53-D53</f>
        <v>-419.90000000000009</v>
      </c>
      <c r="F53" s="33">
        <f t="shared" ref="F53:F77" si="15">D53/C53*100</f>
        <v>85.076059141313621</v>
      </c>
      <c r="G53" s="16">
        <v>-2813.6</v>
      </c>
      <c r="H53" s="16">
        <v>-2393.6999999999998</v>
      </c>
      <c r="I53" s="40">
        <f>G53-H53</f>
        <v>-419.90000000000009</v>
      </c>
      <c r="J53" s="33">
        <f t="shared" si="14"/>
        <v>85.076059141313621</v>
      </c>
    </row>
    <row r="54" spans="1:10" ht="24" x14ac:dyDescent="0.2">
      <c r="A54" s="21" t="s">
        <v>29</v>
      </c>
      <c r="B54" s="80">
        <v>1070</v>
      </c>
      <c r="C54" s="16">
        <v>-202.1</v>
      </c>
      <c r="D54" s="16">
        <v>-176.7</v>
      </c>
      <c r="E54" s="40">
        <f>C54-D54</f>
        <v>-25.400000000000006</v>
      </c>
      <c r="F54" s="33">
        <f t="shared" si="15"/>
        <v>87.431964374072237</v>
      </c>
      <c r="G54" s="16">
        <v>-202.1</v>
      </c>
      <c r="H54" s="16">
        <v>-176.7</v>
      </c>
      <c r="I54" s="40">
        <f>G54-H54</f>
        <v>-25.400000000000006</v>
      </c>
      <c r="J54" s="33">
        <f t="shared" si="14"/>
        <v>87.431964374072237</v>
      </c>
    </row>
    <row r="55" spans="1:10" ht="24" x14ac:dyDescent="0.2">
      <c r="A55" s="21" t="s">
        <v>107</v>
      </c>
      <c r="B55" s="80">
        <v>1080</v>
      </c>
      <c r="C55" s="16">
        <v>-878.2</v>
      </c>
      <c r="D55" s="16">
        <v>-958.6</v>
      </c>
      <c r="E55" s="40">
        <f>C55-D55</f>
        <v>80.399999999999977</v>
      </c>
      <c r="F55" s="33">
        <f t="shared" si="15"/>
        <v>109.15508995672967</v>
      </c>
      <c r="G55" s="16">
        <v>-878.2</v>
      </c>
      <c r="H55" s="16">
        <v>-958.6</v>
      </c>
      <c r="I55" s="40">
        <f>G55-H55</f>
        <v>80.399999999999977</v>
      </c>
      <c r="J55" s="33">
        <f t="shared" si="14"/>
        <v>109.15508995672967</v>
      </c>
    </row>
    <row r="56" spans="1:10" x14ac:dyDescent="0.2">
      <c r="A56" s="21" t="s">
        <v>30</v>
      </c>
      <c r="B56" s="80">
        <v>1090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 x14ac:dyDescent="0.2">
      <c r="A57" s="21" t="s">
        <v>31</v>
      </c>
      <c r="B57" s="80">
        <v>1100</v>
      </c>
      <c r="C57" s="16">
        <v>-367.2</v>
      </c>
      <c r="D57" s="16">
        <v>-368.3</v>
      </c>
      <c r="E57" s="40">
        <f>C57-D57</f>
        <v>1.1000000000000227</v>
      </c>
      <c r="F57" s="33">
        <f t="shared" si="15"/>
        <v>100.29956427015252</v>
      </c>
      <c r="G57" s="16">
        <v>-367.2</v>
      </c>
      <c r="H57" s="16">
        <v>-368.3</v>
      </c>
      <c r="I57" s="40">
        <f t="shared" ref="I57:I96" si="16">G57-H57</f>
        <v>1.1000000000000227</v>
      </c>
      <c r="J57" s="33">
        <f t="shared" si="14"/>
        <v>100.29956427015252</v>
      </c>
    </row>
    <row r="58" spans="1:10" x14ac:dyDescent="0.2">
      <c r="A58" s="21" t="s">
        <v>32</v>
      </c>
      <c r="B58" s="80">
        <v>1110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ht="24" x14ac:dyDescent="0.2">
      <c r="A59" s="21" t="s">
        <v>108</v>
      </c>
      <c r="B59" s="80">
        <v>1120</v>
      </c>
      <c r="C59" s="16">
        <f t="shared" ref="C59" si="17">C60+C61+C62+C63+C64+C65</f>
        <v>-1321.5</v>
      </c>
      <c r="D59" s="16">
        <f>D60+D61+D62+D63+D64+D65</f>
        <v>-814.00000000000011</v>
      </c>
      <c r="E59" s="40">
        <f t="shared" ref="E59:E64" si="18">C59-D59</f>
        <v>-507.49999999999989</v>
      </c>
      <c r="F59" s="33">
        <f t="shared" si="15"/>
        <v>61.596670450245938</v>
      </c>
      <c r="G59" s="16">
        <f>G60+G61+G62+G63+G64+G65</f>
        <v>-1321.5</v>
      </c>
      <c r="H59" s="16">
        <f>H60+H61+H62+H63+H64+H65</f>
        <v>-814.00000000000011</v>
      </c>
      <c r="I59" s="40">
        <f t="shared" si="16"/>
        <v>-507.49999999999989</v>
      </c>
      <c r="J59" s="33">
        <f t="shared" si="14"/>
        <v>61.596670450245938</v>
      </c>
    </row>
    <row r="60" spans="1:10" x14ac:dyDescent="0.2">
      <c r="A60" s="63" t="s">
        <v>33</v>
      </c>
      <c r="B60" s="80">
        <v>1121</v>
      </c>
      <c r="C60" s="16">
        <v>-868.2</v>
      </c>
      <c r="D60" s="16">
        <v>-508.7</v>
      </c>
      <c r="E60" s="40">
        <f t="shared" si="18"/>
        <v>-359.50000000000006</v>
      </c>
      <c r="F60" s="33">
        <f t="shared" si="15"/>
        <v>58.592490209629112</v>
      </c>
      <c r="G60" s="16">
        <v>-868.2</v>
      </c>
      <c r="H60" s="16">
        <v>-508.7</v>
      </c>
      <c r="I60" s="40">
        <f t="shared" si="16"/>
        <v>-359.50000000000006</v>
      </c>
      <c r="J60" s="33">
        <f t="shared" si="14"/>
        <v>58.592490209629112</v>
      </c>
    </row>
    <row r="61" spans="1:10" ht="24" x14ac:dyDescent="0.2">
      <c r="A61" s="63" t="s">
        <v>34</v>
      </c>
      <c r="B61" s="80">
        <v>1122</v>
      </c>
      <c r="C61" s="16">
        <v>-48</v>
      </c>
      <c r="D61" s="16">
        <v>-31</v>
      </c>
      <c r="E61" s="40">
        <f t="shared" si="18"/>
        <v>-17</v>
      </c>
      <c r="F61" s="33">
        <f t="shared" si="15"/>
        <v>64.583333333333343</v>
      </c>
      <c r="G61" s="16">
        <v>-48</v>
      </c>
      <c r="H61" s="16">
        <v>-31</v>
      </c>
      <c r="I61" s="40">
        <f t="shared" si="16"/>
        <v>-17</v>
      </c>
      <c r="J61" s="33">
        <f t="shared" si="14"/>
        <v>64.583333333333343</v>
      </c>
    </row>
    <row r="62" spans="1:10" x14ac:dyDescent="0.2">
      <c r="A62" s="63" t="s">
        <v>35</v>
      </c>
      <c r="B62" s="80">
        <v>1123</v>
      </c>
      <c r="C62" s="16">
        <v>-320.39999999999998</v>
      </c>
      <c r="D62" s="16">
        <v>-183.2</v>
      </c>
      <c r="E62" s="40">
        <f t="shared" si="18"/>
        <v>-137.19999999999999</v>
      </c>
      <c r="F62" s="33">
        <f t="shared" si="15"/>
        <v>57.178526841448182</v>
      </c>
      <c r="G62" s="16">
        <v>-320.39999999999998</v>
      </c>
      <c r="H62" s="16">
        <v>-183.2</v>
      </c>
      <c r="I62" s="40">
        <f t="shared" si="16"/>
        <v>-137.19999999999999</v>
      </c>
      <c r="J62" s="33">
        <f t="shared" si="14"/>
        <v>57.178526841448182</v>
      </c>
    </row>
    <row r="63" spans="1:10" x14ac:dyDescent="0.2">
      <c r="A63" s="63" t="s">
        <v>36</v>
      </c>
      <c r="B63" s="80">
        <v>1124</v>
      </c>
      <c r="C63" s="16">
        <v>-81.400000000000006</v>
      </c>
      <c r="D63" s="16">
        <v>-87.7</v>
      </c>
      <c r="E63" s="40">
        <f t="shared" si="18"/>
        <v>6.2999999999999972</v>
      </c>
      <c r="F63" s="33">
        <f t="shared" si="15"/>
        <v>107.73955773955774</v>
      </c>
      <c r="G63" s="16">
        <v>-81.400000000000006</v>
      </c>
      <c r="H63" s="16">
        <v>-87.7</v>
      </c>
      <c r="I63" s="40">
        <f t="shared" si="16"/>
        <v>6.2999999999999972</v>
      </c>
      <c r="J63" s="33">
        <f t="shared" si="14"/>
        <v>107.73955773955774</v>
      </c>
    </row>
    <row r="64" spans="1:10" x14ac:dyDescent="0.2">
      <c r="A64" s="63" t="s">
        <v>37</v>
      </c>
      <c r="B64" s="80">
        <v>1125</v>
      </c>
      <c r="C64" s="16">
        <v>-3.5</v>
      </c>
      <c r="D64" s="16">
        <v>-3.4</v>
      </c>
      <c r="E64" s="40">
        <f t="shared" si="18"/>
        <v>-0.10000000000000009</v>
      </c>
      <c r="F64" s="33">
        <f t="shared" si="15"/>
        <v>97.142857142857139</v>
      </c>
      <c r="G64" s="16">
        <v>-3.5</v>
      </c>
      <c r="H64" s="16">
        <v>-3.4</v>
      </c>
      <c r="I64" s="40">
        <f t="shared" si="16"/>
        <v>-0.10000000000000009</v>
      </c>
      <c r="J64" s="33">
        <f t="shared" si="14"/>
        <v>97.142857142857139</v>
      </c>
    </row>
    <row r="65" spans="1:10" x14ac:dyDescent="0.2">
      <c r="A65" s="63" t="s">
        <v>38</v>
      </c>
      <c r="B65" s="80">
        <v>1126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36" x14ac:dyDescent="0.2">
      <c r="A66" s="21" t="s">
        <v>109</v>
      </c>
      <c r="B66" s="80">
        <v>1130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x14ac:dyDescent="0.2">
      <c r="A67" s="21" t="s">
        <v>39</v>
      </c>
      <c r="B67" s="80">
        <v>1140</v>
      </c>
      <c r="C67" s="16">
        <v>-202.2</v>
      </c>
      <c r="D67" s="16">
        <v>-83.7</v>
      </c>
      <c r="E67" s="40">
        <f t="shared" ref="E67:E70" si="19">C67-D67</f>
        <v>-118.49999999999999</v>
      </c>
      <c r="F67" s="33">
        <f t="shared" si="15"/>
        <v>41.394658753709201</v>
      </c>
      <c r="G67" s="16">
        <v>-202.2</v>
      </c>
      <c r="H67" s="16">
        <v>-83.7</v>
      </c>
      <c r="I67" s="40">
        <f t="shared" si="16"/>
        <v>-118.49999999999999</v>
      </c>
      <c r="J67" s="33">
        <f t="shared" si="14"/>
        <v>41.394658753709201</v>
      </c>
    </row>
    <row r="68" spans="1:10" x14ac:dyDescent="0.2">
      <c r="A68" s="21" t="s">
        <v>157</v>
      </c>
      <c r="B68" s="80">
        <v>1150</v>
      </c>
      <c r="C68" s="24">
        <f t="shared" ref="C68" si="20">C69</f>
        <v>-0.7</v>
      </c>
      <c r="D68" s="16">
        <f>D69</f>
        <v>-0.7</v>
      </c>
      <c r="E68" s="40">
        <f t="shared" si="19"/>
        <v>0</v>
      </c>
      <c r="F68" s="33">
        <f t="shared" si="15"/>
        <v>100</v>
      </c>
      <c r="G68" s="24">
        <f t="shared" ref="G68" si="21">G69</f>
        <v>-0.7</v>
      </c>
      <c r="H68" s="16">
        <f>H69</f>
        <v>-0.7</v>
      </c>
      <c r="I68" s="40">
        <f t="shared" si="16"/>
        <v>0</v>
      </c>
      <c r="J68" s="33">
        <f t="shared" si="14"/>
        <v>100</v>
      </c>
    </row>
    <row r="69" spans="1:10" ht="24" x14ac:dyDescent="0.2">
      <c r="A69" s="21" t="s">
        <v>158</v>
      </c>
      <c r="B69" s="80">
        <v>1151</v>
      </c>
      <c r="C69" s="16">
        <v>-0.7</v>
      </c>
      <c r="D69" s="16">
        <v>-0.7</v>
      </c>
      <c r="E69" s="40">
        <f t="shared" si="19"/>
        <v>0</v>
      </c>
      <c r="F69" s="33">
        <f t="shared" si="15"/>
        <v>100</v>
      </c>
      <c r="G69" s="16">
        <v>-0.7</v>
      </c>
      <c r="H69" s="16">
        <v>-0.7</v>
      </c>
      <c r="I69" s="40">
        <f t="shared" si="16"/>
        <v>0</v>
      </c>
      <c r="J69" s="33">
        <f t="shared" si="14"/>
        <v>100</v>
      </c>
    </row>
    <row r="70" spans="1:10" x14ac:dyDescent="0.2">
      <c r="A70" s="21" t="s">
        <v>40</v>
      </c>
      <c r="B70" s="80">
        <v>1160</v>
      </c>
      <c r="C70" s="16">
        <f t="shared" ref="C70" si="22">C71+C72+C73</f>
        <v>-50.3</v>
      </c>
      <c r="D70" s="16">
        <f>D71+D72+D73</f>
        <v>-89.100000000000009</v>
      </c>
      <c r="E70" s="40">
        <f t="shared" si="19"/>
        <v>38.800000000000011</v>
      </c>
      <c r="F70" s="33">
        <f t="shared" si="15"/>
        <v>177.13717693836981</v>
      </c>
      <c r="G70" s="16">
        <f>G71+G72+G73</f>
        <v>-50.3</v>
      </c>
      <c r="H70" s="16">
        <f>H71+H72+H73</f>
        <v>-89.100000000000009</v>
      </c>
      <c r="I70" s="40">
        <f t="shared" si="16"/>
        <v>38.800000000000011</v>
      </c>
      <c r="J70" s="33">
        <f t="shared" si="14"/>
        <v>177.13717693836981</v>
      </c>
    </row>
    <row r="71" spans="1:10" x14ac:dyDescent="0.2">
      <c r="A71" s="52" t="s">
        <v>141</v>
      </c>
      <c r="B71" s="80">
        <v>1161</v>
      </c>
      <c r="C71" s="16">
        <v>-36</v>
      </c>
      <c r="D71" s="16">
        <v>-82.7</v>
      </c>
      <c r="E71" s="33">
        <f t="shared" ref="E71:F96" si="23">C71-D71</f>
        <v>46.7</v>
      </c>
      <c r="F71" s="33">
        <f t="shared" si="15"/>
        <v>229.72222222222226</v>
      </c>
      <c r="G71" s="16">
        <v>-36</v>
      </c>
      <c r="H71" s="16">
        <v>-82.7</v>
      </c>
      <c r="I71" s="40">
        <f t="shared" si="16"/>
        <v>46.7</v>
      </c>
      <c r="J71" s="33">
        <f t="shared" si="14"/>
        <v>229.72222222222226</v>
      </c>
    </row>
    <row r="72" spans="1:10" ht="36" x14ac:dyDescent="0.2">
      <c r="A72" s="52" t="s">
        <v>142</v>
      </c>
      <c r="B72" s="80">
        <v>1162</v>
      </c>
      <c r="C72" s="16">
        <v>-14.3</v>
      </c>
      <c r="D72" s="16">
        <v>-6.4</v>
      </c>
      <c r="E72" s="40">
        <f t="shared" si="23"/>
        <v>-7.9</v>
      </c>
      <c r="F72" s="33">
        <f t="shared" si="15"/>
        <v>44.755244755244753</v>
      </c>
      <c r="G72" s="16">
        <v>-14.3</v>
      </c>
      <c r="H72" s="16">
        <v>-6.4</v>
      </c>
      <c r="I72" s="40">
        <f t="shared" si="16"/>
        <v>-7.9</v>
      </c>
      <c r="J72" s="33">
        <f t="shared" si="14"/>
        <v>44.755244755244753</v>
      </c>
    </row>
    <row r="73" spans="1:10" x14ac:dyDescent="0.2">
      <c r="A73" s="53" t="s">
        <v>66</v>
      </c>
      <c r="B73" s="80">
        <v>1163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</row>
    <row r="74" spans="1:10" x14ac:dyDescent="0.2">
      <c r="A74" s="21" t="s">
        <v>41</v>
      </c>
      <c r="B74" s="80">
        <v>1170</v>
      </c>
      <c r="C74" s="16">
        <v>-252.1</v>
      </c>
      <c r="D74" s="16">
        <v>-249.1</v>
      </c>
      <c r="E74" s="40">
        <f t="shared" si="23"/>
        <v>-3</v>
      </c>
      <c r="F74" s="33">
        <f t="shared" si="15"/>
        <v>98.809996033320118</v>
      </c>
      <c r="G74" s="16">
        <v>-252.1</v>
      </c>
      <c r="H74" s="16">
        <f>D74</f>
        <v>-249.1</v>
      </c>
      <c r="I74" s="40">
        <f t="shared" si="16"/>
        <v>-3</v>
      </c>
      <c r="J74" s="33">
        <f t="shared" si="14"/>
        <v>98.809996033320118</v>
      </c>
    </row>
    <row r="75" spans="1:10" x14ac:dyDescent="0.2">
      <c r="A75" s="21" t="s">
        <v>42</v>
      </c>
      <c r="B75" s="80">
        <v>1180</v>
      </c>
      <c r="C75" s="16">
        <f>C76+C77+C78+C79+C80+C81+C82</f>
        <v>-2.34</v>
      </c>
      <c r="D75" s="16">
        <f>D76+D77+D78+D80+D81</f>
        <v>-1.94</v>
      </c>
      <c r="E75" s="40">
        <f t="shared" si="23"/>
        <v>-0.39999999999999991</v>
      </c>
      <c r="F75" s="33">
        <f t="shared" si="15"/>
        <v>82.90598290598291</v>
      </c>
      <c r="G75" s="16">
        <f>G76+G77+G78+F79+G80+G81</f>
        <v>-2.34</v>
      </c>
      <c r="H75" s="16">
        <f>H76+H77+H78+H80+H81</f>
        <v>-1.94</v>
      </c>
      <c r="I75" s="40">
        <f t="shared" si="16"/>
        <v>-0.39999999999999991</v>
      </c>
      <c r="J75" s="33">
        <f t="shared" si="14"/>
        <v>82.90598290598291</v>
      </c>
    </row>
    <row r="76" spans="1:10" x14ac:dyDescent="0.2">
      <c r="A76" s="52" t="s">
        <v>143</v>
      </c>
      <c r="B76" s="80">
        <v>1181</v>
      </c>
      <c r="C76" s="16">
        <v>-2.2999999999999998</v>
      </c>
      <c r="D76" s="16">
        <v>-1.9</v>
      </c>
      <c r="E76" s="40">
        <f t="shared" si="23"/>
        <v>-0.39999999999999991</v>
      </c>
      <c r="F76" s="33">
        <f t="shared" si="15"/>
        <v>82.608695652173907</v>
      </c>
      <c r="G76" s="16">
        <v>-2.2999999999999998</v>
      </c>
      <c r="H76" s="16">
        <v>-1.9</v>
      </c>
      <c r="I76" s="40">
        <f t="shared" si="16"/>
        <v>-0.39999999999999991</v>
      </c>
      <c r="J76" s="33">
        <f t="shared" si="14"/>
        <v>82.608695652173907</v>
      </c>
    </row>
    <row r="77" spans="1:10" x14ac:dyDescent="0.2">
      <c r="A77" s="52" t="s">
        <v>144</v>
      </c>
      <c r="B77" s="80">
        <v>1182</v>
      </c>
      <c r="C77" s="16">
        <v>-0.04</v>
      </c>
      <c r="D77" s="16">
        <v>-0.04</v>
      </c>
      <c r="E77" s="40">
        <f t="shared" si="23"/>
        <v>0</v>
      </c>
      <c r="F77" s="33">
        <f t="shared" si="15"/>
        <v>100</v>
      </c>
      <c r="G77" s="16">
        <v>-0.04</v>
      </c>
      <c r="H77" s="16">
        <v>-0.04</v>
      </c>
      <c r="I77" s="40">
        <f t="shared" si="16"/>
        <v>0</v>
      </c>
      <c r="J77" s="33">
        <f t="shared" si="14"/>
        <v>100</v>
      </c>
    </row>
    <row r="78" spans="1:10" x14ac:dyDescent="0.2">
      <c r="A78" s="52" t="s">
        <v>145</v>
      </c>
      <c r="B78" s="80">
        <v>1183</v>
      </c>
      <c r="C78" s="16">
        <v>0</v>
      </c>
      <c r="D78" s="16">
        <v>0</v>
      </c>
      <c r="E78" s="33">
        <f t="shared" si="23"/>
        <v>0</v>
      </c>
      <c r="F78" s="33">
        <f t="shared" si="23"/>
        <v>0</v>
      </c>
      <c r="G78" s="16">
        <v>0</v>
      </c>
      <c r="H78" s="16">
        <v>0</v>
      </c>
      <c r="I78" s="16">
        <v>0</v>
      </c>
      <c r="J78" s="16">
        <v>0</v>
      </c>
    </row>
    <row r="79" spans="1:10" x14ac:dyDescent="0.2">
      <c r="A79" s="52" t="s">
        <v>146</v>
      </c>
      <c r="B79" s="80">
        <v>1184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</row>
    <row r="80" spans="1:10" ht="24" x14ac:dyDescent="0.2">
      <c r="A80" s="52" t="s">
        <v>147</v>
      </c>
      <c r="B80" s="80">
        <v>1185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</row>
    <row r="81" spans="1:10" x14ac:dyDescent="0.2">
      <c r="A81" s="52" t="s">
        <v>148</v>
      </c>
      <c r="B81" s="80">
        <v>1186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</row>
    <row r="82" spans="1:10" x14ac:dyDescent="0.2">
      <c r="A82" s="52" t="s">
        <v>149</v>
      </c>
      <c r="B82" s="80">
        <v>1187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</row>
    <row r="83" spans="1:10" x14ac:dyDescent="0.2">
      <c r="A83" s="31" t="s">
        <v>43</v>
      </c>
      <c r="B83" s="64">
        <v>1190</v>
      </c>
      <c r="C83" s="16">
        <f t="shared" ref="C83" si="24">C84+C85+C86+C87+C88+C89+C90+C91-C89</f>
        <v>-3032.7999999999997</v>
      </c>
      <c r="D83" s="16">
        <f>D84+D85+D86+D87+D88+D89+D90+D91-D89</f>
        <v>-2701.4999999999995</v>
      </c>
      <c r="E83" s="40">
        <f t="shared" si="23"/>
        <v>-331.30000000000018</v>
      </c>
      <c r="F83" s="33">
        <f t="shared" ref="F83:F85" si="25">D83/C83*100</f>
        <v>89.076101292534943</v>
      </c>
      <c r="G83" s="16">
        <f>G84+G85+G86+G87+G88+G89+G90+G91-G89</f>
        <v>-3032.7999999999997</v>
      </c>
      <c r="H83" s="16">
        <f>H84+H85+H86+H87+H88+H89+H90+H91-H89</f>
        <v>-2701.4999999999995</v>
      </c>
      <c r="I83" s="40">
        <f t="shared" si="16"/>
        <v>-331.30000000000018</v>
      </c>
      <c r="J83" s="33">
        <f t="shared" si="14"/>
        <v>89.076101292534943</v>
      </c>
    </row>
    <row r="84" spans="1:10" s="46" customFormat="1" x14ac:dyDescent="0.2">
      <c r="A84" s="50" t="s">
        <v>44</v>
      </c>
      <c r="B84" s="80">
        <v>1191</v>
      </c>
      <c r="C84" s="16">
        <v>-2481.6</v>
      </c>
      <c r="D84" s="16">
        <f>D147+D149+D152</f>
        <v>-2224.6999999999998</v>
      </c>
      <c r="E84" s="40">
        <f t="shared" si="23"/>
        <v>-256.90000000000009</v>
      </c>
      <c r="F84" s="33">
        <f t="shared" si="25"/>
        <v>89.647807865892972</v>
      </c>
      <c r="G84" s="16">
        <v>-2481.6</v>
      </c>
      <c r="H84" s="16">
        <f>H147+H149+H152</f>
        <v>-2224.6999999999998</v>
      </c>
      <c r="I84" s="40">
        <f t="shared" si="16"/>
        <v>-256.90000000000009</v>
      </c>
      <c r="J84" s="33">
        <f t="shared" si="14"/>
        <v>89.647807865892972</v>
      </c>
    </row>
    <row r="85" spans="1:10" s="46" customFormat="1" x14ac:dyDescent="0.2">
      <c r="A85" s="50" t="s">
        <v>28</v>
      </c>
      <c r="B85" s="80">
        <v>1192</v>
      </c>
      <c r="C85" s="16">
        <v>-546</v>
      </c>
      <c r="D85" s="16">
        <v>-471.6</v>
      </c>
      <c r="E85" s="40">
        <f t="shared" si="23"/>
        <v>-74.399999999999977</v>
      </c>
      <c r="F85" s="33">
        <f t="shared" si="25"/>
        <v>86.373626373626379</v>
      </c>
      <c r="G85" s="16">
        <v>-546</v>
      </c>
      <c r="H85" s="16">
        <v>-471.6</v>
      </c>
      <c r="I85" s="40">
        <f t="shared" si="16"/>
        <v>-74.399999999999977</v>
      </c>
      <c r="J85" s="33">
        <f t="shared" si="14"/>
        <v>86.373626373626379</v>
      </c>
    </row>
    <row r="86" spans="1:10" x14ac:dyDescent="0.2">
      <c r="A86" s="50" t="s">
        <v>45</v>
      </c>
      <c r="B86" s="80">
        <v>1193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0" x14ac:dyDescent="0.2">
      <c r="A87" s="50" t="s">
        <v>46</v>
      </c>
      <c r="B87" s="80">
        <v>1194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0" x14ac:dyDescent="0.2">
      <c r="A88" s="50" t="s">
        <v>47</v>
      </c>
      <c r="B88" s="80">
        <v>1195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0" x14ac:dyDescent="0.2">
      <c r="A89" s="50" t="s">
        <v>41</v>
      </c>
      <c r="B89" s="80">
        <v>1196</v>
      </c>
      <c r="C89" s="16">
        <v>-11.7</v>
      </c>
      <c r="D89" s="16">
        <v>-12.5</v>
      </c>
      <c r="E89" s="35">
        <f t="shared" si="23"/>
        <v>0.80000000000000071</v>
      </c>
      <c r="F89" s="33">
        <f t="shared" ref="F89:F93" si="26">D89/C89*100</f>
        <v>106.83760683760684</v>
      </c>
      <c r="G89" s="16">
        <v>-11.7</v>
      </c>
      <c r="H89" s="16">
        <f>D89</f>
        <v>-12.5</v>
      </c>
      <c r="I89" s="40">
        <f t="shared" si="16"/>
        <v>0.80000000000000071</v>
      </c>
      <c r="J89" s="33">
        <f t="shared" ref="J89:J93" si="27">H89/G89*100</f>
        <v>106.83760683760684</v>
      </c>
    </row>
    <row r="90" spans="1:10" x14ac:dyDescent="0.2">
      <c r="A90" s="50" t="s">
        <v>48</v>
      </c>
      <c r="B90" s="80">
        <v>1197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</row>
    <row r="91" spans="1:10" ht="24" x14ac:dyDescent="0.2">
      <c r="A91" s="50" t="s">
        <v>49</v>
      </c>
      <c r="B91" s="80">
        <v>1198</v>
      </c>
      <c r="C91" s="16">
        <f>C92+C93</f>
        <v>-5.2</v>
      </c>
      <c r="D91" s="16">
        <f>D92+D93</f>
        <v>-5.2</v>
      </c>
      <c r="E91" s="35">
        <f t="shared" si="23"/>
        <v>0</v>
      </c>
      <c r="F91" s="33">
        <f t="shared" si="26"/>
        <v>100</v>
      </c>
      <c r="G91" s="16">
        <f>G92+G93</f>
        <v>-5.2</v>
      </c>
      <c r="H91" s="16">
        <f>H92+H93</f>
        <v>-5.2</v>
      </c>
      <c r="I91" s="40">
        <f t="shared" si="16"/>
        <v>0</v>
      </c>
      <c r="J91" s="33">
        <f t="shared" si="27"/>
        <v>100</v>
      </c>
    </row>
    <row r="92" spans="1:10" ht="16.5" customHeight="1" x14ac:dyDescent="0.2">
      <c r="A92" s="50" t="s">
        <v>150</v>
      </c>
      <c r="B92" s="80" t="s">
        <v>151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</row>
    <row r="93" spans="1:10" ht="51.75" customHeight="1" x14ac:dyDescent="0.2">
      <c r="A93" s="50" t="s">
        <v>152</v>
      </c>
      <c r="B93" s="80" t="s">
        <v>153</v>
      </c>
      <c r="C93" s="16">
        <v>-5.2</v>
      </c>
      <c r="D93" s="16">
        <v>-5.2</v>
      </c>
      <c r="E93" s="33">
        <f t="shared" ref="E93" si="28">D93-C93</f>
        <v>0</v>
      </c>
      <c r="F93" s="33">
        <f t="shared" si="26"/>
        <v>100</v>
      </c>
      <c r="G93" s="16">
        <v>-5.2</v>
      </c>
      <c r="H93" s="16">
        <v>-5.2</v>
      </c>
      <c r="I93" s="33">
        <f t="shared" ref="I93" si="29">H93-G93</f>
        <v>0</v>
      </c>
      <c r="J93" s="33">
        <f t="shared" si="27"/>
        <v>100</v>
      </c>
    </row>
    <row r="94" spans="1:10" x14ac:dyDescent="0.2">
      <c r="A94" s="21" t="s">
        <v>50</v>
      </c>
      <c r="B94" s="80">
        <v>1200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</row>
    <row r="95" spans="1:10" x14ac:dyDescent="0.2">
      <c r="A95" s="31" t="s">
        <v>51</v>
      </c>
      <c r="B95" s="80">
        <v>1210</v>
      </c>
      <c r="C95" s="16">
        <f>C35+C39+C41+C43+C33</f>
        <v>22017.999999999996</v>
      </c>
      <c r="D95" s="16">
        <f>D35+D39+D41+D43</f>
        <v>20549.8</v>
      </c>
      <c r="E95" s="35">
        <f>D95-C95</f>
        <v>-1468.1999999999971</v>
      </c>
      <c r="F95" s="33">
        <f>D95/C95*100</f>
        <v>93.331819420474176</v>
      </c>
      <c r="G95" s="16">
        <f>G35+G39+G41+G43+G33</f>
        <v>27695.799999999996</v>
      </c>
      <c r="H95" s="16">
        <f>H35+H39+H41+H43+H33</f>
        <v>26227.599999999999</v>
      </c>
      <c r="I95" s="40">
        <f>H95-G95</f>
        <v>-1468.1999999999971</v>
      </c>
      <c r="J95" s="33">
        <f>H95/G95*100</f>
        <v>94.698835202449487</v>
      </c>
    </row>
    <row r="96" spans="1:10" x14ac:dyDescent="0.2">
      <c r="A96" s="31" t="s">
        <v>52</v>
      </c>
      <c r="B96" s="80">
        <v>1220</v>
      </c>
      <c r="C96" s="16">
        <f>C52+C53+C54+C55+C56+C57+C58+C59+C68+C67+C70+C75+C83-C70</f>
        <v>-21609.840000000004</v>
      </c>
      <c r="D96" s="16">
        <f>D52+D53+D54+D55+D56+D57+D58+D59+D68+D67+D70+D75+D83</f>
        <v>-18880.64</v>
      </c>
      <c r="E96" s="35">
        <f t="shared" si="23"/>
        <v>-2729.2000000000044</v>
      </c>
      <c r="F96" s="33">
        <f t="shared" ref="F96:F98" si="30">D96/C96*100</f>
        <v>87.370568222624485</v>
      </c>
      <c r="G96" s="16">
        <f>G52+G53+G54+G55+G56+G57+G58+G59+G68+G67+G70+G75+G83-G70</f>
        <v>-21609.84</v>
      </c>
      <c r="H96" s="16">
        <f>H52+H53+H54+H55+H56+H57+H58+H59+H68+H67+H70+H75+H83</f>
        <v>-18880.64</v>
      </c>
      <c r="I96" s="40">
        <f t="shared" si="16"/>
        <v>-2729.2000000000007</v>
      </c>
      <c r="J96" s="33">
        <f t="shared" ref="J96:J98" si="31">H96/G96*100</f>
        <v>87.370568222624499</v>
      </c>
    </row>
    <row r="97" spans="1:10" x14ac:dyDescent="0.2">
      <c r="A97" s="31" t="s">
        <v>53</v>
      </c>
      <c r="B97" s="80">
        <v>1230</v>
      </c>
      <c r="C97" s="16">
        <f t="shared" ref="C97" si="32">C95+C96</f>
        <v>408.15999999999258</v>
      </c>
      <c r="D97" s="16">
        <f>D95+D96</f>
        <v>1669.1599999999999</v>
      </c>
      <c r="E97" s="35">
        <f>D97-C97</f>
        <v>1261.0000000000073</v>
      </c>
      <c r="F97" s="33">
        <f t="shared" si="30"/>
        <v>408.94747157978009</v>
      </c>
      <c r="G97" s="16">
        <f>G95+G96</f>
        <v>6085.9599999999955</v>
      </c>
      <c r="H97" s="16">
        <f>H95+H96</f>
        <v>7346.9599999999991</v>
      </c>
      <c r="I97" s="40">
        <f>H97-G97</f>
        <v>1261.0000000000036</v>
      </c>
      <c r="J97" s="33">
        <f t="shared" si="31"/>
        <v>120.71982070207501</v>
      </c>
    </row>
    <row r="98" spans="1:10" ht="14.25" customHeight="1" x14ac:dyDescent="0.2">
      <c r="A98" s="25" t="s">
        <v>54</v>
      </c>
      <c r="B98" s="78">
        <v>1240</v>
      </c>
      <c r="C98" s="16">
        <f t="shared" ref="C98" si="33">C95+C96</f>
        <v>408.15999999999258</v>
      </c>
      <c r="D98" s="16">
        <f>D95+D96</f>
        <v>1669.1599999999999</v>
      </c>
      <c r="E98" s="35">
        <f>D98-C98</f>
        <v>1261.0000000000073</v>
      </c>
      <c r="F98" s="33">
        <f t="shared" si="30"/>
        <v>408.94747157978009</v>
      </c>
      <c r="G98" s="16">
        <f>G95+G96</f>
        <v>6085.9599999999955</v>
      </c>
      <c r="H98" s="16">
        <f>H95+H96</f>
        <v>7346.9599999999991</v>
      </c>
      <c r="I98" s="40">
        <f>H98-G98</f>
        <v>1261.0000000000036</v>
      </c>
      <c r="J98" s="33">
        <f t="shared" si="31"/>
        <v>120.71982070207501</v>
      </c>
    </row>
    <row r="99" spans="1:10" ht="18" customHeight="1" x14ac:dyDescent="0.2">
      <c r="A99" s="76" t="s">
        <v>55</v>
      </c>
      <c r="B99" s="77"/>
      <c r="C99" s="34"/>
      <c r="D99" s="34"/>
      <c r="E99" s="34"/>
      <c r="F99" s="34"/>
      <c r="G99" s="77"/>
      <c r="H99" s="34"/>
      <c r="I99" s="34"/>
      <c r="J99" s="41"/>
    </row>
    <row r="100" spans="1:10" ht="24" x14ac:dyDescent="0.2">
      <c r="A100" s="22" t="s">
        <v>56</v>
      </c>
      <c r="B100" s="79">
        <v>2010</v>
      </c>
      <c r="C100" s="16">
        <v>2980.1</v>
      </c>
      <c r="D100" s="16">
        <f>2635.8+1.9</f>
        <v>2637.7000000000003</v>
      </c>
      <c r="E100" s="35">
        <f>D100-C100</f>
        <v>-342.39999999999964</v>
      </c>
      <c r="F100" s="33">
        <f>D100/C100*100</f>
        <v>88.510452669373521</v>
      </c>
      <c r="G100" s="16">
        <v>2980.1</v>
      </c>
      <c r="H100" s="16">
        <f>2635.8+1.9</f>
        <v>2637.7000000000003</v>
      </c>
      <c r="I100" s="35">
        <f>H100-G100</f>
        <v>-342.39999999999964</v>
      </c>
      <c r="J100" s="33">
        <f t="shared" ref="J100:J102" si="34">H100/G100*100</f>
        <v>88.510452669373521</v>
      </c>
    </row>
    <row r="101" spans="1:10" ht="24" x14ac:dyDescent="0.2">
      <c r="A101" s="21" t="s">
        <v>57</v>
      </c>
      <c r="B101" s="80">
        <v>2020</v>
      </c>
      <c r="C101" s="16">
        <v>0</v>
      </c>
      <c r="D101" s="16">
        <v>0</v>
      </c>
      <c r="E101" s="35">
        <f t="shared" ref="E101:E102" si="35">D101-C101</f>
        <v>0</v>
      </c>
      <c r="F101" s="16">
        <v>0</v>
      </c>
      <c r="G101" s="16">
        <v>0</v>
      </c>
      <c r="H101" s="16">
        <v>0</v>
      </c>
      <c r="I101" s="35">
        <f t="shared" ref="I101:I102" si="36">H101-G101</f>
        <v>0</v>
      </c>
      <c r="J101" s="33">
        <v>0</v>
      </c>
    </row>
    <row r="102" spans="1:10" ht="24" x14ac:dyDescent="0.2">
      <c r="A102" s="21" t="s">
        <v>58</v>
      </c>
      <c r="B102" s="80">
        <v>2030</v>
      </c>
      <c r="C102" s="16">
        <v>3359.7</v>
      </c>
      <c r="D102" s="16">
        <f>2865.3+0.04</f>
        <v>2865.34</v>
      </c>
      <c r="E102" s="35">
        <f t="shared" si="35"/>
        <v>-494.35999999999967</v>
      </c>
      <c r="F102" s="33">
        <f>D102/C102*100</f>
        <v>85.285590975384721</v>
      </c>
      <c r="G102" s="16">
        <v>3359.7</v>
      </c>
      <c r="H102" s="16">
        <f>2865.3+0.04</f>
        <v>2865.34</v>
      </c>
      <c r="I102" s="35">
        <f t="shared" si="36"/>
        <v>-494.35999999999967</v>
      </c>
      <c r="J102" s="33">
        <f t="shared" si="34"/>
        <v>85.285590975384721</v>
      </c>
    </row>
    <row r="103" spans="1:10" x14ac:dyDescent="0.2">
      <c r="A103" s="65" t="s">
        <v>59</v>
      </c>
      <c r="B103" s="78">
        <v>2040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</row>
    <row r="104" spans="1:10" x14ac:dyDescent="0.2">
      <c r="A104" s="76" t="s">
        <v>110</v>
      </c>
      <c r="B104" s="77"/>
      <c r="C104" s="84"/>
      <c r="D104" s="16"/>
      <c r="E104" s="34"/>
      <c r="F104" s="34"/>
      <c r="G104" s="84"/>
      <c r="H104" s="34"/>
      <c r="I104" s="34"/>
      <c r="J104" s="41"/>
    </row>
    <row r="105" spans="1:10" x14ac:dyDescent="0.2">
      <c r="A105" s="22" t="s">
        <v>60</v>
      </c>
      <c r="B105" s="79">
        <v>3010</v>
      </c>
      <c r="C105" s="16">
        <f t="shared" ref="C105" si="37">C106</f>
        <v>0</v>
      </c>
      <c r="D105" s="16">
        <f>D106</f>
        <v>0</v>
      </c>
      <c r="E105" s="33">
        <f>D105-C105</f>
        <v>0</v>
      </c>
      <c r="F105" s="16">
        <v>0</v>
      </c>
      <c r="G105" s="16">
        <f t="shared" ref="G105" si="38">G106</f>
        <v>0</v>
      </c>
      <c r="H105" s="16">
        <f>H106</f>
        <v>0</v>
      </c>
      <c r="I105" s="33">
        <f t="shared" ref="I105:I114" si="39">H105-G105</f>
        <v>0</v>
      </c>
      <c r="J105" s="16">
        <v>0</v>
      </c>
    </row>
    <row r="106" spans="1:10" ht="24" x14ac:dyDescent="0.2">
      <c r="A106" s="63" t="s">
        <v>61</v>
      </c>
      <c r="B106" s="79">
        <v>3011</v>
      </c>
      <c r="C106" s="16">
        <v>0</v>
      </c>
      <c r="D106" s="16">
        <v>0</v>
      </c>
      <c r="E106" s="33">
        <f t="shared" ref="E106:E114" si="40">D106-C106</f>
        <v>0</v>
      </c>
      <c r="F106" s="16">
        <v>0</v>
      </c>
      <c r="G106" s="16">
        <v>0</v>
      </c>
      <c r="H106" s="16">
        <v>0</v>
      </c>
      <c r="I106" s="33">
        <f t="shared" si="39"/>
        <v>0</v>
      </c>
      <c r="J106" s="16">
        <v>0</v>
      </c>
    </row>
    <row r="107" spans="1:10" x14ac:dyDescent="0.2">
      <c r="A107" s="31" t="s">
        <v>111</v>
      </c>
      <c r="B107" s="80">
        <v>3020</v>
      </c>
      <c r="C107" s="16">
        <f t="shared" ref="C107" si="41">C108+C109+C110+C111+C112+C113</f>
        <v>50.3</v>
      </c>
      <c r="D107" s="16">
        <f t="shared" ref="D107" si="42">D108+D109+D110+D111+D112+D113</f>
        <v>89.100000000000009</v>
      </c>
      <c r="E107" s="35">
        <f t="shared" si="40"/>
        <v>38.800000000000011</v>
      </c>
      <c r="F107" s="33">
        <f>D107/C107*100</f>
        <v>177.13717693836981</v>
      </c>
      <c r="G107" s="16">
        <f t="shared" ref="G107" si="43">G108+G109+G110+G111+G112+G113</f>
        <v>50.3</v>
      </c>
      <c r="H107" s="16">
        <f t="shared" ref="H107" si="44">H108+H109+H110+H111+H112+H113</f>
        <v>89.100000000000009</v>
      </c>
      <c r="I107" s="35">
        <f t="shared" si="39"/>
        <v>38.800000000000011</v>
      </c>
      <c r="J107" s="33">
        <f>H107/G107*100</f>
        <v>177.13717693836981</v>
      </c>
    </row>
    <row r="108" spans="1:10" x14ac:dyDescent="0.2">
      <c r="A108" s="63" t="s">
        <v>62</v>
      </c>
      <c r="B108" s="80">
        <v>3021</v>
      </c>
      <c r="C108" s="16">
        <v>0</v>
      </c>
      <c r="D108" s="16">
        <v>0</v>
      </c>
      <c r="E108" s="33">
        <f t="shared" si="40"/>
        <v>0</v>
      </c>
      <c r="F108" s="16">
        <v>0</v>
      </c>
      <c r="G108" s="16">
        <v>0</v>
      </c>
      <c r="H108" s="16">
        <v>0</v>
      </c>
      <c r="I108" s="33">
        <f t="shared" si="39"/>
        <v>0</v>
      </c>
      <c r="J108" s="16">
        <v>0</v>
      </c>
    </row>
    <row r="109" spans="1:10" ht="26.25" customHeight="1" x14ac:dyDescent="0.2">
      <c r="A109" s="63" t="s">
        <v>63</v>
      </c>
      <c r="B109" s="80">
        <v>3022</v>
      </c>
      <c r="C109" s="16">
        <v>36</v>
      </c>
      <c r="D109" s="16">
        <v>82.7</v>
      </c>
      <c r="E109" s="33">
        <f t="shared" si="40"/>
        <v>46.7</v>
      </c>
      <c r="F109" s="33">
        <f>D109/C109*100</f>
        <v>229.72222222222226</v>
      </c>
      <c r="G109" s="16">
        <v>36</v>
      </c>
      <c r="H109" s="16">
        <v>82.7</v>
      </c>
      <c r="I109" s="35">
        <f t="shared" si="39"/>
        <v>46.7</v>
      </c>
      <c r="J109" s="33">
        <f t="shared" ref="J109" si="45">H109/G109*100</f>
        <v>229.72222222222226</v>
      </c>
    </row>
    <row r="110" spans="1:10" ht="24" x14ac:dyDescent="0.2">
      <c r="A110" s="63" t="s">
        <v>64</v>
      </c>
      <c r="B110" s="80">
        <v>3023</v>
      </c>
      <c r="C110" s="16">
        <v>14.3</v>
      </c>
      <c r="D110" s="16">
        <v>6.4</v>
      </c>
      <c r="E110" s="35">
        <f t="shared" si="40"/>
        <v>-7.9</v>
      </c>
      <c r="F110" s="33">
        <f t="shared" ref="F110" si="46">D110/C110*100</f>
        <v>44.755244755244753</v>
      </c>
      <c r="G110" s="16">
        <v>14.3</v>
      </c>
      <c r="H110" s="16">
        <v>6.4</v>
      </c>
      <c r="I110" s="35">
        <f t="shared" si="39"/>
        <v>-7.9</v>
      </c>
      <c r="J110" s="33">
        <f t="shared" ref="J110" si="47">H110/G110*100</f>
        <v>44.755244755244753</v>
      </c>
    </row>
    <row r="111" spans="1:10" ht="24" x14ac:dyDescent="0.2">
      <c r="A111" s="63" t="s">
        <v>65</v>
      </c>
      <c r="B111" s="80">
        <v>3024</v>
      </c>
      <c r="C111" s="16">
        <v>0</v>
      </c>
      <c r="D111" s="16">
        <v>0</v>
      </c>
      <c r="E111" s="33">
        <f t="shared" si="40"/>
        <v>0</v>
      </c>
      <c r="F111" s="16">
        <v>0</v>
      </c>
      <c r="G111" s="16">
        <v>0</v>
      </c>
      <c r="H111" s="16">
        <v>0</v>
      </c>
      <c r="I111" s="33">
        <f t="shared" si="39"/>
        <v>0</v>
      </c>
      <c r="J111" s="16">
        <v>0</v>
      </c>
    </row>
    <row r="112" spans="1:10" ht="36" x14ac:dyDescent="0.2">
      <c r="A112" s="63" t="s">
        <v>112</v>
      </c>
      <c r="B112" s="80">
        <v>3025</v>
      </c>
      <c r="C112" s="16">
        <v>0</v>
      </c>
      <c r="D112" s="16">
        <v>0</v>
      </c>
      <c r="E112" s="33">
        <f t="shared" si="40"/>
        <v>0</v>
      </c>
      <c r="F112" s="16">
        <v>0</v>
      </c>
      <c r="G112" s="16">
        <v>0</v>
      </c>
      <c r="H112" s="16">
        <v>0</v>
      </c>
      <c r="I112" s="33">
        <f t="shared" si="39"/>
        <v>0</v>
      </c>
      <c r="J112" s="16">
        <v>0</v>
      </c>
    </row>
    <row r="113" spans="1:10" x14ac:dyDescent="0.2">
      <c r="A113" s="63" t="s">
        <v>66</v>
      </c>
      <c r="B113" s="80">
        <v>3026</v>
      </c>
      <c r="C113" s="16">
        <v>0</v>
      </c>
      <c r="D113" s="16">
        <v>0</v>
      </c>
      <c r="E113" s="33">
        <f t="shared" si="40"/>
        <v>0</v>
      </c>
      <c r="F113" s="16">
        <v>0</v>
      </c>
      <c r="G113" s="16">
        <v>0</v>
      </c>
      <c r="H113" s="16">
        <v>0</v>
      </c>
      <c r="I113" s="33">
        <f t="shared" si="39"/>
        <v>0</v>
      </c>
      <c r="J113" s="16">
        <v>0</v>
      </c>
    </row>
    <row r="114" spans="1:10" x14ac:dyDescent="0.2">
      <c r="A114" s="65" t="s">
        <v>67</v>
      </c>
      <c r="B114" s="78">
        <v>3030</v>
      </c>
      <c r="C114" s="16">
        <f>C107</f>
        <v>50.3</v>
      </c>
      <c r="D114" s="16">
        <f>D109+D110</f>
        <v>89.100000000000009</v>
      </c>
      <c r="E114" s="35">
        <f t="shared" si="40"/>
        <v>38.800000000000011</v>
      </c>
      <c r="F114" s="33">
        <f t="shared" ref="F114" si="48">D114/C114*100</f>
        <v>177.13717693836981</v>
      </c>
      <c r="G114" s="16">
        <f>G107</f>
        <v>50.3</v>
      </c>
      <c r="H114" s="16">
        <f>H109+H110</f>
        <v>89.100000000000009</v>
      </c>
      <c r="I114" s="35">
        <f t="shared" si="39"/>
        <v>38.800000000000011</v>
      </c>
      <c r="J114" s="33">
        <f t="shared" ref="J114" si="49">H114/G114*100</f>
        <v>177.13717693836981</v>
      </c>
    </row>
    <row r="115" spans="1:10" ht="15" customHeight="1" x14ac:dyDescent="0.2">
      <c r="A115" s="76" t="s">
        <v>113</v>
      </c>
      <c r="B115" s="66"/>
      <c r="C115" s="34"/>
      <c r="D115" s="77"/>
      <c r="E115" s="42"/>
      <c r="F115" s="42"/>
      <c r="G115" s="34"/>
      <c r="H115" s="77"/>
      <c r="I115" s="42"/>
      <c r="J115" s="43"/>
    </row>
    <row r="116" spans="1:10" ht="24" x14ac:dyDescent="0.2">
      <c r="A116" s="22" t="s">
        <v>68</v>
      </c>
      <c r="B116" s="79">
        <v>4010</v>
      </c>
      <c r="C116" s="16">
        <f t="shared" ref="C116" si="50">C117+C118+C119+C120</f>
        <v>40.6</v>
      </c>
      <c r="D116" s="16">
        <f>D117+D118+D119+D120</f>
        <v>44.2</v>
      </c>
      <c r="E116" s="35">
        <f t="shared" ref="E116:E127" si="51">D116-C116</f>
        <v>3.6000000000000014</v>
      </c>
      <c r="F116" s="33">
        <f t="shared" ref="F116" si="52">D116/C116*100</f>
        <v>108.86699507389164</v>
      </c>
      <c r="G116" s="16">
        <f t="shared" ref="G116" si="53">G117+G118+G119+G120</f>
        <v>40.6</v>
      </c>
      <c r="H116" s="16">
        <f>H117+H118+H119+H120</f>
        <v>44.2</v>
      </c>
      <c r="I116" s="35">
        <f t="shared" ref="I116:I125" si="54">H116-G116</f>
        <v>3.6000000000000014</v>
      </c>
      <c r="J116" s="33">
        <f t="shared" ref="J116" si="55">H116/G116*100</f>
        <v>108.86699507389164</v>
      </c>
    </row>
    <row r="117" spans="1:10" x14ac:dyDescent="0.2">
      <c r="A117" s="63" t="s">
        <v>69</v>
      </c>
      <c r="B117" s="80">
        <v>4011</v>
      </c>
      <c r="C117" s="16">
        <v>0</v>
      </c>
      <c r="D117" s="16">
        <v>0</v>
      </c>
      <c r="E117" s="33">
        <f t="shared" si="51"/>
        <v>0</v>
      </c>
      <c r="F117" s="16">
        <v>0</v>
      </c>
      <c r="G117" s="16">
        <v>0</v>
      </c>
      <c r="H117" s="16">
        <v>0</v>
      </c>
      <c r="I117" s="33">
        <f t="shared" si="54"/>
        <v>0</v>
      </c>
      <c r="J117" s="16">
        <v>0</v>
      </c>
    </row>
    <row r="118" spans="1:10" x14ac:dyDescent="0.2">
      <c r="A118" s="63" t="s">
        <v>70</v>
      </c>
      <c r="B118" s="80">
        <v>4012</v>
      </c>
      <c r="C118" s="16">
        <v>0</v>
      </c>
      <c r="D118" s="16">
        <v>0</v>
      </c>
      <c r="E118" s="33">
        <f t="shared" si="51"/>
        <v>0</v>
      </c>
      <c r="F118" s="16">
        <v>0</v>
      </c>
      <c r="G118" s="16">
        <v>0</v>
      </c>
      <c r="H118" s="16">
        <v>0</v>
      </c>
      <c r="I118" s="33">
        <f t="shared" si="54"/>
        <v>0</v>
      </c>
      <c r="J118" s="16">
        <v>0</v>
      </c>
    </row>
    <row r="119" spans="1:10" x14ac:dyDescent="0.2">
      <c r="A119" s="63" t="s">
        <v>166</v>
      </c>
      <c r="B119" s="80">
        <v>4013</v>
      </c>
      <c r="C119" s="24">
        <v>26.7</v>
      </c>
      <c r="D119" s="16">
        <v>30.3</v>
      </c>
      <c r="E119" s="35">
        <f t="shared" si="51"/>
        <v>3.6000000000000014</v>
      </c>
      <c r="F119" s="33">
        <f t="shared" ref="F119:F121" si="56">D119/C119*100</f>
        <v>113.48314606741575</v>
      </c>
      <c r="G119" s="24">
        <v>26.7</v>
      </c>
      <c r="H119" s="16">
        <v>30.3</v>
      </c>
      <c r="I119" s="35">
        <f t="shared" si="54"/>
        <v>3.6000000000000014</v>
      </c>
      <c r="J119" s="33">
        <f t="shared" ref="J119:J121" si="57">H119/G119*100</f>
        <v>113.48314606741575</v>
      </c>
    </row>
    <row r="120" spans="1:10" x14ac:dyDescent="0.2">
      <c r="A120" s="21" t="s">
        <v>71</v>
      </c>
      <c r="B120" s="80">
        <v>4020</v>
      </c>
      <c r="C120" s="24">
        <v>13.9</v>
      </c>
      <c r="D120" s="16">
        <v>13.9</v>
      </c>
      <c r="E120" s="35">
        <f t="shared" si="51"/>
        <v>0</v>
      </c>
      <c r="F120" s="33">
        <f t="shared" si="56"/>
        <v>100</v>
      </c>
      <c r="G120" s="24">
        <v>13.9</v>
      </c>
      <c r="H120" s="16">
        <v>13.9</v>
      </c>
      <c r="I120" s="35">
        <f t="shared" si="54"/>
        <v>0</v>
      </c>
      <c r="J120" s="33">
        <f t="shared" si="57"/>
        <v>100</v>
      </c>
    </row>
    <row r="121" spans="1:10" ht="24" x14ac:dyDescent="0.2">
      <c r="A121" s="21" t="s">
        <v>72</v>
      </c>
      <c r="B121" s="80">
        <v>4030</v>
      </c>
      <c r="C121" s="16">
        <f t="shared" ref="C121" si="58">C122+C123+C124+C125</f>
        <v>40.6</v>
      </c>
      <c r="D121" s="16">
        <f t="shared" ref="D121" si="59">D122+D123+D124+D125</f>
        <v>73.7</v>
      </c>
      <c r="E121" s="33">
        <f t="shared" si="51"/>
        <v>33.1</v>
      </c>
      <c r="F121" s="33">
        <f t="shared" si="56"/>
        <v>181.52709359605913</v>
      </c>
      <c r="G121" s="16">
        <f t="shared" ref="G121" si="60">G122+G123+G124+G125</f>
        <v>40.6</v>
      </c>
      <c r="H121" s="16">
        <f t="shared" ref="H121" si="61">H122+H123+H124+H125</f>
        <v>73.7</v>
      </c>
      <c r="I121" s="35">
        <f t="shared" si="54"/>
        <v>33.1</v>
      </c>
      <c r="J121" s="33">
        <f t="shared" si="57"/>
        <v>181.52709359605913</v>
      </c>
    </row>
    <row r="122" spans="1:10" x14ac:dyDescent="0.2">
      <c r="A122" s="63" t="s">
        <v>69</v>
      </c>
      <c r="B122" s="80">
        <v>4031</v>
      </c>
      <c r="C122" s="16">
        <v>0</v>
      </c>
      <c r="D122" s="16">
        <v>0</v>
      </c>
      <c r="E122" s="33">
        <f t="shared" si="51"/>
        <v>0</v>
      </c>
      <c r="F122" s="16">
        <v>0</v>
      </c>
      <c r="G122" s="16">
        <v>0</v>
      </c>
      <c r="H122" s="16">
        <v>0</v>
      </c>
      <c r="I122" s="33">
        <f t="shared" si="54"/>
        <v>0</v>
      </c>
      <c r="J122" s="16">
        <v>0</v>
      </c>
    </row>
    <row r="123" spans="1:10" x14ac:dyDescent="0.2">
      <c r="A123" s="63" t="s">
        <v>70</v>
      </c>
      <c r="B123" s="80">
        <v>4032</v>
      </c>
      <c r="C123" s="16">
        <v>0</v>
      </c>
      <c r="D123" s="16">
        <v>0</v>
      </c>
      <c r="E123" s="33">
        <f t="shared" si="51"/>
        <v>0</v>
      </c>
      <c r="F123" s="16">
        <v>0</v>
      </c>
      <c r="G123" s="16">
        <v>0</v>
      </c>
      <c r="H123" s="16">
        <v>0</v>
      </c>
      <c r="I123" s="33">
        <f t="shared" si="54"/>
        <v>0</v>
      </c>
      <c r="J123" s="16">
        <v>0</v>
      </c>
    </row>
    <row r="124" spans="1:10" x14ac:dyDescent="0.2">
      <c r="A124" s="63" t="s">
        <v>166</v>
      </c>
      <c r="B124" s="80">
        <v>4033</v>
      </c>
      <c r="C124" s="24">
        <v>26.7</v>
      </c>
      <c r="D124" s="16">
        <v>60.2</v>
      </c>
      <c r="E124" s="33">
        <f t="shared" si="51"/>
        <v>33.5</v>
      </c>
      <c r="F124" s="33">
        <f t="shared" ref="F124" si="62">D124/C124*100</f>
        <v>225.46816479400752</v>
      </c>
      <c r="G124" s="24">
        <v>26.7</v>
      </c>
      <c r="H124" s="16">
        <v>60.2</v>
      </c>
      <c r="I124" s="33">
        <f t="shared" si="54"/>
        <v>33.5</v>
      </c>
      <c r="J124" s="33">
        <f t="shared" ref="J124" si="63">H124/G124*100</f>
        <v>225.46816479400752</v>
      </c>
    </row>
    <row r="125" spans="1:10" x14ac:dyDescent="0.2">
      <c r="A125" s="65" t="s">
        <v>73</v>
      </c>
      <c r="B125" s="78">
        <v>4040</v>
      </c>
      <c r="C125" s="24">
        <v>13.9</v>
      </c>
      <c r="D125" s="16">
        <v>13.5</v>
      </c>
      <c r="E125" s="35">
        <f t="shared" si="51"/>
        <v>-0.40000000000000036</v>
      </c>
      <c r="F125" s="33">
        <f t="shared" ref="F125" si="64">D125/C125*100</f>
        <v>97.122302158273371</v>
      </c>
      <c r="G125" s="24">
        <v>13.9</v>
      </c>
      <c r="H125" s="16">
        <v>13.5</v>
      </c>
      <c r="I125" s="35">
        <f t="shared" si="54"/>
        <v>-0.40000000000000036</v>
      </c>
      <c r="J125" s="33">
        <f t="shared" ref="J125" si="65">H125/G125*100</f>
        <v>97.122302158273371</v>
      </c>
    </row>
    <row r="126" spans="1:10" x14ac:dyDescent="0.2">
      <c r="A126" s="76" t="s">
        <v>74</v>
      </c>
      <c r="B126" s="77"/>
      <c r="C126" s="84"/>
      <c r="D126" s="16"/>
      <c r="E126" s="34"/>
      <c r="F126" s="34"/>
      <c r="G126" s="84"/>
      <c r="H126" s="16"/>
      <c r="I126" s="34"/>
      <c r="J126" s="41"/>
    </row>
    <row r="127" spans="1:10" x14ac:dyDescent="0.2">
      <c r="A127" s="22" t="s">
        <v>75</v>
      </c>
      <c r="B127" s="79">
        <v>5010</v>
      </c>
      <c r="C127" s="24">
        <v>101.7</v>
      </c>
      <c r="D127" s="33">
        <v>108.9</v>
      </c>
      <c r="E127" s="35">
        <f t="shared" si="51"/>
        <v>7.2000000000000028</v>
      </c>
      <c r="F127" s="33" t="s">
        <v>114</v>
      </c>
      <c r="G127" s="24">
        <v>101.7</v>
      </c>
      <c r="H127" s="33">
        <v>108.9</v>
      </c>
      <c r="I127" s="35">
        <f t="shared" ref="I127" si="66">H127-G127</f>
        <v>7.2000000000000028</v>
      </c>
      <c r="J127" s="33" t="s">
        <v>114</v>
      </c>
    </row>
    <row r="128" spans="1:10" ht="24" x14ac:dyDescent="0.2">
      <c r="A128" s="21" t="s">
        <v>76</v>
      </c>
      <c r="B128" s="80">
        <v>5020</v>
      </c>
      <c r="C128" s="16">
        <f>C107/263.8</f>
        <v>0.19067475360121303</v>
      </c>
      <c r="D128" s="16">
        <f>D107/261.5</f>
        <v>0.34072657743785856</v>
      </c>
      <c r="E128" s="33" t="s">
        <v>114</v>
      </c>
      <c r="F128" s="33" t="s">
        <v>114</v>
      </c>
      <c r="G128" s="16">
        <f>G107/254</f>
        <v>0.19803149606299211</v>
      </c>
      <c r="H128" s="16">
        <f>H107/261.5</f>
        <v>0.34072657743785856</v>
      </c>
      <c r="I128" s="33" t="s">
        <v>114</v>
      </c>
      <c r="J128" s="33" t="s">
        <v>114</v>
      </c>
    </row>
    <row r="129" spans="1:10" ht="36" x14ac:dyDescent="0.2">
      <c r="A129" s="21" t="s">
        <v>115</v>
      </c>
      <c r="B129" s="80">
        <v>5030</v>
      </c>
      <c r="C129" s="16">
        <f t="shared" ref="C129" si="67">C107/C95*100</f>
        <v>0.22844945044963216</v>
      </c>
      <c r="D129" s="16">
        <f>D107/(D35+D39+D41+D43)*100</f>
        <v>0.43358086210084773</v>
      </c>
      <c r="E129" s="33" t="s">
        <v>114</v>
      </c>
      <c r="F129" s="33" t="s">
        <v>114</v>
      </c>
      <c r="G129" s="16">
        <f t="shared" ref="G129" si="68">G107/G95*100</f>
        <v>0.18161598509521301</v>
      </c>
      <c r="H129" s="16">
        <f>H107/(H35+H39+H41+H43)*100</f>
        <v>0.43358086210084773</v>
      </c>
      <c r="I129" s="33" t="s">
        <v>114</v>
      </c>
      <c r="J129" s="33" t="s">
        <v>114</v>
      </c>
    </row>
    <row r="130" spans="1:10" x14ac:dyDescent="0.2">
      <c r="A130" s="65" t="s">
        <v>77</v>
      </c>
      <c r="B130" s="78">
        <v>5040</v>
      </c>
      <c r="C130" s="16">
        <v>42.3</v>
      </c>
      <c r="D130" s="33">
        <v>44.9</v>
      </c>
      <c r="E130" s="33" t="s">
        <v>114</v>
      </c>
      <c r="F130" s="33" t="s">
        <v>114</v>
      </c>
      <c r="G130" s="16">
        <v>42.3</v>
      </c>
      <c r="H130" s="33">
        <v>44.9</v>
      </c>
      <c r="I130" s="33" t="s">
        <v>114</v>
      </c>
      <c r="J130" s="33" t="s">
        <v>114</v>
      </c>
    </row>
    <row r="131" spans="1:10" x14ac:dyDescent="0.2">
      <c r="A131" s="76" t="s">
        <v>78</v>
      </c>
      <c r="B131" s="77"/>
      <c r="C131" s="84"/>
      <c r="D131" s="33"/>
      <c r="E131" s="44"/>
      <c r="F131" s="44"/>
      <c r="G131" s="84"/>
      <c r="H131" s="44"/>
      <c r="I131" s="44"/>
      <c r="J131" s="45"/>
    </row>
    <row r="132" spans="1:10" x14ac:dyDescent="0.2">
      <c r="A132" s="22" t="s">
        <v>79</v>
      </c>
      <c r="B132" s="79">
        <v>6010</v>
      </c>
      <c r="C132" s="16" t="s">
        <v>114</v>
      </c>
      <c r="D132" s="33">
        <v>13452.4</v>
      </c>
      <c r="E132" s="33" t="s">
        <v>114</v>
      </c>
      <c r="F132" s="33" t="s">
        <v>114</v>
      </c>
      <c r="G132" s="16" t="s">
        <v>114</v>
      </c>
      <c r="H132" s="33" t="s">
        <v>114</v>
      </c>
      <c r="I132" s="33" t="s">
        <v>114</v>
      </c>
      <c r="J132" s="33" t="s">
        <v>114</v>
      </c>
    </row>
    <row r="133" spans="1:10" x14ac:dyDescent="0.2">
      <c r="A133" s="21" t="s">
        <v>80</v>
      </c>
      <c r="B133" s="80">
        <v>6020</v>
      </c>
      <c r="C133" s="16" t="s">
        <v>114</v>
      </c>
      <c r="D133" s="33">
        <v>4690.1000000000004</v>
      </c>
      <c r="E133" s="33" t="s">
        <v>114</v>
      </c>
      <c r="F133" s="33" t="s">
        <v>114</v>
      </c>
      <c r="G133" s="16" t="s">
        <v>114</v>
      </c>
      <c r="H133" s="33" t="s">
        <v>114</v>
      </c>
      <c r="I133" s="33" t="s">
        <v>114</v>
      </c>
      <c r="J133" s="33" t="s">
        <v>114</v>
      </c>
    </row>
    <row r="134" spans="1:10" x14ac:dyDescent="0.2">
      <c r="A134" s="21" t="s">
        <v>81</v>
      </c>
      <c r="B134" s="80">
        <v>6030</v>
      </c>
      <c r="C134" s="16" t="s">
        <v>114</v>
      </c>
      <c r="D134" s="33" t="s">
        <v>114</v>
      </c>
      <c r="E134" s="33" t="s">
        <v>114</v>
      </c>
      <c r="F134" s="33" t="s">
        <v>114</v>
      </c>
      <c r="G134" s="16" t="s">
        <v>114</v>
      </c>
      <c r="H134" s="33" t="s">
        <v>114</v>
      </c>
      <c r="I134" s="33" t="s">
        <v>114</v>
      </c>
      <c r="J134" s="33" t="s">
        <v>114</v>
      </c>
    </row>
    <row r="135" spans="1:10" x14ac:dyDescent="0.2">
      <c r="A135" s="21" t="s">
        <v>82</v>
      </c>
      <c r="B135" s="80">
        <v>6040</v>
      </c>
      <c r="C135" s="16" t="s">
        <v>114</v>
      </c>
      <c r="D135" s="33">
        <v>103.7</v>
      </c>
      <c r="E135" s="33" t="s">
        <v>114</v>
      </c>
      <c r="F135" s="33" t="s">
        <v>114</v>
      </c>
      <c r="G135" s="16" t="s">
        <v>114</v>
      </c>
      <c r="H135" s="33" t="s">
        <v>114</v>
      </c>
      <c r="I135" s="33" t="s">
        <v>114</v>
      </c>
      <c r="J135" s="33" t="s">
        <v>114</v>
      </c>
    </row>
    <row r="136" spans="1:10" x14ac:dyDescent="0.2">
      <c r="A136" s="65" t="s">
        <v>83</v>
      </c>
      <c r="B136" s="78">
        <v>6050</v>
      </c>
      <c r="C136" s="16" t="s">
        <v>114</v>
      </c>
      <c r="D136" s="33">
        <v>0</v>
      </c>
      <c r="E136" s="33" t="s">
        <v>114</v>
      </c>
      <c r="F136" s="33" t="s">
        <v>114</v>
      </c>
      <c r="G136" s="16" t="s">
        <v>114</v>
      </c>
      <c r="H136" s="33" t="s">
        <v>114</v>
      </c>
      <c r="I136" s="33" t="s">
        <v>114</v>
      </c>
      <c r="J136" s="33" t="s">
        <v>114</v>
      </c>
    </row>
    <row r="137" spans="1:10" x14ac:dyDescent="0.2">
      <c r="A137" s="12"/>
      <c r="B137" s="21"/>
      <c r="C137" s="24"/>
      <c r="D137" s="16"/>
      <c r="E137" s="24"/>
      <c r="F137" s="24"/>
      <c r="G137" s="24"/>
      <c r="H137" s="24"/>
      <c r="I137" s="24"/>
      <c r="J137" s="24"/>
    </row>
    <row r="138" spans="1:10" x14ac:dyDescent="0.2">
      <c r="A138" s="109" t="s">
        <v>84</v>
      </c>
      <c r="B138" s="110"/>
      <c r="C138" s="24"/>
      <c r="D138" s="16"/>
      <c r="E138" s="42"/>
      <c r="F138" s="42"/>
      <c r="G138" s="24"/>
      <c r="H138" s="42"/>
      <c r="I138" s="42"/>
      <c r="J138" s="43"/>
    </row>
    <row r="139" spans="1:10" ht="48" x14ac:dyDescent="0.2">
      <c r="A139" s="22" t="s">
        <v>116</v>
      </c>
      <c r="B139" s="79">
        <v>7010</v>
      </c>
      <c r="C139" s="36">
        <f t="shared" ref="C139" si="69">C140+C141+C142+C143+C144+C145</f>
        <v>280</v>
      </c>
      <c r="D139" s="36">
        <f>D140+D141+D142+D143+D144+D145</f>
        <v>265</v>
      </c>
      <c r="E139" s="35">
        <f>D139-C139</f>
        <v>-15</v>
      </c>
      <c r="F139" s="33">
        <f t="shared" ref="F139:F159" si="70">D139/C139*100</f>
        <v>94.642857142857139</v>
      </c>
      <c r="G139" s="36">
        <f t="shared" ref="G139" si="71">G140+G141+G142+G143+G144+G145</f>
        <v>280</v>
      </c>
      <c r="H139" s="36">
        <f t="shared" ref="H139" si="72">H140+H141+H142+H143+H144+H145</f>
        <v>265</v>
      </c>
      <c r="I139" s="35">
        <f>H139-G139</f>
        <v>-15</v>
      </c>
      <c r="J139" s="33">
        <f t="shared" ref="J139:J159" si="73">H139/G139*100</f>
        <v>94.642857142857139</v>
      </c>
    </row>
    <row r="140" spans="1:10" x14ac:dyDescent="0.2">
      <c r="A140" s="63" t="s">
        <v>85</v>
      </c>
      <c r="B140" s="80">
        <v>7011</v>
      </c>
      <c r="C140" s="36">
        <v>1</v>
      </c>
      <c r="D140" s="36">
        <v>1</v>
      </c>
      <c r="E140" s="35">
        <f t="shared" ref="E140:E145" si="74">D140-C140</f>
        <v>0</v>
      </c>
      <c r="F140" s="33">
        <f t="shared" si="70"/>
        <v>100</v>
      </c>
      <c r="G140" s="36">
        <v>1</v>
      </c>
      <c r="H140" s="88">
        <v>1</v>
      </c>
      <c r="I140" s="35">
        <f t="shared" ref="I140" si="75">H140-G140</f>
        <v>0</v>
      </c>
      <c r="J140" s="33">
        <f t="shared" si="73"/>
        <v>100</v>
      </c>
    </row>
    <row r="141" spans="1:10" x14ac:dyDescent="0.2">
      <c r="A141" s="63" t="s">
        <v>86</v>
      </c>
      <c r="B141" s="80">
        <v>7012</v>
      </c>
      <c r="C141" s="36">
        <v>79</v>
      </c>
      <c r="D141" s="88">
        <f>77+1-3</f>
        <v>75</v>
      </c>
      <c r="E141" s="35">
        <f>D141-C141</f>
        <v>-4</v>
      </c>
      <c r="F141" s="33">
        <f t="shared" si="70"/>
        <v>94.936708860759495</v>
      </c>
      <c r="G141" s="36">
        <v>79</v>
      </c>
      <c r="H141" s="88">
        <v>75</v>
      </c>
      <c r="I141" s="35">
        <f t="shared" ref="I141:I145" si="76">H141-G141</f>
        <v>-4</v>
      </c>
      <c r="J141" s="33">
        <f t="shared" si="73"/>
        <v>94.936708860759495</v>
      </c>
    </row>
    <row r="142" spans="1:10" ht="24" x14ac:dyDescent="0.2">
      <c r="A142" s="63" t="s">
        <v>87</v>
      </c>
      <c r="B142" s="80">
        <v>7013</v>
      </c>
      <c r="C142" s="36">
        <v>19</v>
      </c>
      <c r="D142" s="36">
        <v>18</v>
      </c>
      <c r="E142" s="35">
        <f t="shared" si="74"/>
        <v>-1</v>
      </c>
      <c r="F142" s="33">
        <f t="shared" si="70"/>
        <v>94.73684210526315</v>
      </c>
      <c r="G142" s="36">
        <v>19</v>
      </c>
      <c r="H142" s="88">
        <v>18</v>
      </c>
      <c r="I142" s="35">
        <f t="shared" si="76"/>
        <v>-1</v>
      </c>
      <c r="J142" s="33">
        <f t="shared" si="73"/>
        <v>94.73684210526315</v>
      </c>
    </row>
    <row r="143" spans="1:10" x14ac:dyDescent="0.2">
      <c r="A143" s="63" t="s">
        <v>88</v>
      </c>
      <c r="B143" s="80">
        <v>7014</v>
      </c>
      <c r="C143" s="36">
        <v>127</v>
      </c>
      <c r="D143" s="36">
        <f>119-1+1</f>
        <v>119</v>
      </c>
      <c r="E143" s="35">
        <f t="shared" si="74"/>
        <v>-8</v>
      </c>
      <c r="F143" s="33">
        <f t="shared" si="70"/>
        <v>93.7007874015748</v>
      </c>
      <c r="G143" s="36">
        <v>127</v>
      </c>
      <c r="H143" s="88">
        <f>119-1+1</f>
        <v>119</v>
      </c>
      <c r="I143" s="35">
        <f>H143-G143</f>
        <v>-8</v>
      </c>
      <c r="J143" s="33">
        <f t="shared" si="73"/>
        <v>93.7007874015748</v>
      </c>
    </row>
    <row r="144" spans="1:10" x14ac:dyDescent="0.2">
      <c r="A144" s="63" t="s">
        <v>89</v>
      </c>
      <c r="B144" s="80">
        <v>7015</v>
      </c>
      <c r="C144" s="36">
        <v>20</v>
      </c>
      <c r="D144" s="36">
        <v>19</v>
      </c>
      <c r="E144" s="35">
        <f t="shared" si="74"/>
        <v>-1</v>
      </c>
      <c r="F144" s="33">
        <f t="shared" si="70"/>
        <v>95</v>
      </c>
      <c r="G144" s="36">
        <v>20</v>
      </c>
      <c r="H144" s="88">
        <v>19</v>
      </c>
      <c r="I144" s="35">
        <f t="shared" si="76"/>
        <v>-1</v>
      </c>
      <c r="J144" s="33">
        <f t="shared" si="73"/>
        <v>95</v>
      </c>
    </row>
    <row r="145" spans="1:11" x14ac:dyDescent="0.2">
      <c r="A145" s="63" t="s">
        <v>90</v>
      </c>
      <c r="B145" s="80">
        <v>7016</v>
      </c>
      <c r="C145" s="36">
        <v>34</v>
      </c>
      <c r="D145" s="36">
        <f>47-15+1</f>
        <v>33</v>
      </c>
      <c r="E145" s="35">
        <f t="shared" si="74"/>
        <v>-1</v>
      </c>
      <c r="F145" s="33">
        <f t="shared" si="70"/>
        <v>97.058823529411768</v>
      </c>
      <c r="G145" s="36">
        <v>34</v>
      </c>
      <c r="H145" s="88">
        <f>D145</f>
        <v>33</v>
      </c>
      <c r="I145" s="35">
        <f t="shared" si="76"/>
        <v>-1</v>
      </c>
      <c r="J145" s="33">
        <f t="shared" si="73"/>
        <v>97.058823529411768</v>
      </c>
    </row>
    <row r="146" spans="1:11" x14ac:dyDescent="0.2">
      <c r="A146" s="21" t="s">
        <v>91</v>
      </c>
      <c r="B146" s="80">
        <v>7020</v>
      </c>
      <c r="C146" s="16">
        <f t="shared" ref="C146" si="77">SUM(C147:C152)</f>
        <v>-15270.8</v>
      </c>
      <c r="D146" s="16">
        <f>SUM(D147:D152)</f>
        <v>-13517.1</v>
      </c>
      <c r="E146" s="35">
        <f t="shared" ref="E146:E159" si="78">C146-D146</f>
        <v>-1753.6999999999989</v>
      </c>
      <c r="F146" s="33">
        <f t="shared" si="70"/>
        <v>88.515991303664521</v>
      </c>
      <c r="G146" s="16">
        <f t="shared" ref="G146" si="79">SUM(G147:G152)</f>
        <v>-15270.8</v>
      </c>
      <c r="H146" s="16">
        <f>SUM(H147:H152)</f>
        <v>-13517.1</v>
      </c>
      <c r="I146" s="35">
        <f>G146-H146</f>
        <v>-1753.6999999999989</v>
      </c>
      <c r="J146" s="33">
        <f t="shared" si="73"/>
        <v>88.515991303664521</v>
      </c>
    </row>
    <row r="147" spans="1:11" x14ac:dyDescent="0.2">
      <c r="A147" s="63" t="s">
        <v>85</v>
      </c>
      <c r="B147" s="80">
        <v>7021</v>
      </c>
      <c r="C147" s="16">
        <v>-116.5</v>
      </c>
      <c r="D147" s="16">
        <v>-111</v>
      </c>
      <c r="E147" s="35">
        <f t="shared" si="78"/>
        <v>-5.5</v>
      </c>
      <c r="F147" s="33">
        <f t="shared" si="70"/>
        <v>95.278969957081543</v>
      </c>
      <c r="G147" s="16">
        <v>-116.5</v>
      </c>
      <c r="H147" s="16">
        <v>-111</v>
      </c>
      <c r="I147" s="35">
        <f t="shared" ref="I147:I153" si="80">G147-H147</f>
        <v>-5.5</v>
      </c>
      <c r="J147" s="33">
        <f t="shared" si="73"/>
        <v>95.278969957081543</v>
      </c>
    </row>
    <row r="148" spans="1:11" x14ac:dyDescent="0.2">
      <c r="A148" s="63" t="s">
        <v>86</v>
      </c>
      <c r="B148" s="80">
        <v>7022</v>
      </c>
      <c r="C148" s="16">
        <v>-5556.2</v>
      </c>
      <c r="D148" s="16">
        <v>-4848.5</v>
      </c>
      <c r="E148" s="35">
        <f t="shared" si="78"/>
        <v>-707.69999999999982</v>
      </c>
      <c r="F148" s="33">
        <f t="shared" si="70"/>
        <v>87.262877506209279</v>
      </c>
      <c r="G148" s="16">
        <v>-5556.2</v>
      </c>
      <c r="H148" s="16">
        <v>-4848.5</v>
      </c>
      <c r="I148" s="40">
        <f t="shared" si="80"/>
        <v>-707.69999999999982</v>
      </c>
      <c r="J148" s="33">
        <f t="shared" si="73"/>
        <v>87.262877506209279</v>
      </c>
    </row>
    <row r="149" spans="1:11" ht="24" x14ac:dyDescent="0.2">
      <c r="A149" s="63" t="s">
        <v>87</v>
      </c>
      <c r="B149" s="80">
        <v>7023</v>
      </c>
      <c r="C149" s="16">
        <v>-1392.5</v>
      </c>
      <c r="D149" s="16">
        <v>-1163.5</v>
      </c>
      <c r="E149" s="35">
        <f t="shared" si="78"/>
        <v>-229</v>
      </c>
      <c r="F149" s="33">
        <f t="shared" si="70"/>
        <v>83.554757630161575</v>
      </c>
      <c r="G149" s="16">
        <v>-1392.5</v>
      </c>
      <c r="H149" s="16">
        <v>-1163.5</v>
      </c>
      <c r="I149" s="40">
        <f t="shared" si="80"/>
        <v>-229</v>
      </c>
      <c r="J149" s="33">
        <f t="shared" si="73"/>
        <v>83.554757630161575</v>
      </c>
    </row>
    <row r="150" spans="1:11" x14ac:dyDescent="0.2">
      <c r="A150" s="63" t="s">
        <v>88</v>
      </c>
      <c r="B150" s="80">
        <v>7024</v>
      </c>
      <c r="C150" s="16">
        <v>-6740.2</v>
      </c>
      <c r="D150" s="16">
        <v>-5980.8</v>
      </c>
      <c r="E150" s="35">
        <f t="shared" si="78"/>
        <v>-759.39999999999964</v>
      </c>
      <c r="F150" s="33">
        <f t="shared" si="70"/>
        <v>88.733272009732659</v>
      </c>
      <c r="G150" s="16">
        <v>-6740.2</v>
      </c>
      <c r="H150" s="16">
        <v>-5980.8</v>
      </c>
      <c r="I150" s="40">
        <f t="shared" si="80"/>
        <v>-759.39999999999964</v>
      </c>
      <c r="J150" s="33">
        <f t="shared" si="73"/>
        <v>88.733272009732659</v>
      </c>
    </row>
    <row r="151" spans="1:11" x14ac:dyDescent="0.2">
      <c r="A151" s="63" t="s">
        <v>89</v>
      </c>
      <c r="B151" s="80">
        <v>7025</v>
      </c>
      <c r="C151" s="16">
        <v>-492.8</v>
      </c>
      <c r="D151" s="16">
        <v>-463.1</v>
      </c>
      <c r="E151" s="40">
        <f t="shared" si="78"/>
        <v>-29.699999999999989</v>
      </c>
      <c r="F151" s="33">
        <f t="shared" si="70"/>
        <v>93.973214285714292</v>
      </c>
      <c r="G151" s="16">
        <v>-492.8</v>
      </c>
      <c r="H151" s="16">
        <v>-463.1</v>
      </c>
      <c r="I151" s="40">
        <f t="shared" si="80"/>
        <v>-29.699999999999989</v>
      </c>
      <c r="J151" s="33">
        <f t="shared" si="73"/>
        <v>93.973214285714292</v>
      </c>
    </row>
    <row r="152" spans="1:11" x14ac:dyDescent="0.2">
      <c r="A152" s="63" t="s">
        <v>90</v>
      </c>
      <c r="B152" s="80">
        <v>7026</v>
      </c>
      <c r="C152" s="16">
        <v>-972.6</v>
      </c>
      <c r="D152" s="16">
        <v>-950.2</v>
      </c>
      <c r="E152" s="40">
        <f>C152-D152</f>
        <v>-22.399999999999977</v>
      </c>
      <c r="F152" s="33">
        <f t="shared" si="70"/>
        <v>97.696894920830772</v>
      </c>
      <c r="G152" s="16">
        <v>-972.6</v>
      </c>
      <c r="H152" s="16">
        <v>-950.2</v>
      </c>
      <c r="I152" s="40">
        <f t="shared" si="80"/>
        <v>-22.399999999999977</v>
      </c>
      <c r="J152" s="33">
        <f t="shared" si="73"/>
        <v>97.696894920830772</v>
      </c>
    </row>
    <row r="153" spans="1:11" ht="24" x14ac:dyDescent="0.2">
      <c r="A153" s="21" t="s">
        <v>92</v>
      </c>
      <c r="B153" s="80">
        <v>7030</v>
      </c>
      <c r="C153" s="16">
        <f t="shared" ref="C153:C158" si="81">C146/C139/3</f>
        <v>-18.179523809523808</v>
      </c>
      <c r="D153" s="16">
        <f>ROUND(D146/D139/3,1)</f>
        <v>-17</v>
      </c>
      <c r="E153" s="40">
        <f t="shared" si="78"/>
        <v>-1.1795238095238076</v>
      </c>
      <c r="F153" s="33">
        <f t="shared" si="70"/>
        <v>93.511800298609117</v>
      </c>
      <c r="G153" s="16">
        <f t="shared" ref="G153:G158" si="82">G146/G139/3</f>
        <v>-18.179523809523808</v>
      </c>
      <c r="H153" s="16">
        <f>ROUND(H146/H139/3,1)</f>
        <v>-17</v>
      </c>
      <c r="I153" s="40">
        <f t="shared" si="80"/>
        <v>-1.1795238095238076</v>
      </c>
      <c r="J153" s="33">
        <f t="shared" si="73"/>
        <v>93.511800298609117</v>
      </c>
    </row>
    <row r="154" spans="1:11" x14ac:dyDescent="0.2">
      <c r="A154" s="63" t="s">
        <v>85</v>
      </c>
      <c r="B154" s="80">
        <v>7031</v>
      </c>
      <c r="C154" s="16">
        <f t="shared" si="81"/>
        <v>-38.833333333333336</v>
      </c>
      <c r="D154" s="16">
        <f>ROUND(D147/D140/3,1)</f>
        <v>-37</v>
      </c>
      <c r="E154" s="40">
        <f t="shared" si="78"/>
        <v>-1.8333333333333357</v>
      </c>
      <c r="F154" s="33">
        <f t="shared" si="70"/>
        <v>95.278969957081543</v>
      </c>
      <c r="G154" s="16">
        <f t="shared" si="82"/>
        <v>-38.833333333333336</v>
      </c>
      <c r="H154" s="16">
        <f>ROUND(H147/H140/3,1)</f>
        <v>-37</v>
      </c>
      <c r="I154" s="40">
        <f>G154-H154</f>
        <v>-1.8333333333333357</v>
      </c>
      <c r="J154" s="33">
        <f t="shared" si="73"/>
        <v>95.278969957081543</v>
      </c>
    </row>
    <row r="155" spans="1:11" x14ac:dyDescent="0.2">
      <c r="A155" s="63" t="s">
        <v>86</v>
      </c>
      <c r="B155" s="80">
        <v>7032</v>
      </c>
      <c r="C155" s="16">
        <f t="shared" si="81"/>
        <v>-23.443881856540084</v>
      </c>
      <c r="D155" s="16">
        <f>ROUND(D148/D141/3,1)</f>
        <v>-21.5</v>
      </c>
      <c r="E155" s="40">
        <f t="shared" si="78"/>
        <v>-1.9438818565400844</v>
      </c>
      <c r="F155" s="33">
        <f t="shared" si="70"/>
        <v>91.708361830027712</v>
      </c>
      <c r="G155" s="16">
        <f t="shared" si="82"/>
        <v>-23.443881856540084</v>
      </c>
      <c r="H155" s="16">
        <f>ROUND(H148/H141/3,1)</f>
        <v>-21.5</v>
      </c>
      <c r="I155" s="40">
        <f t="shared" ref="I155:I159" si="83">G155-H155</f>
        <v>-1.9438818565400844</v>
      </c>
      <c r="J155" s="33">
        <f t="shared" si="73"/>
        <v>91.708361830027712</v>
      </c>
    </row>
    <row r="156" spans="1:11" ht="24" x14ac:dyDescent="0.2">
      <c r="A156" s="63" t="s">
        <v>87</v>
      </c>
      <c r="B156" s="80">
        <v>7033</v>
      </c>
      <c r="C156" s="16">
        <f t="shared" si="81"/>
        <v>-24.429824561403507</v>
      </c>
      <c r="D156" s="16">
        <f t="shared" ref="D156:D157" si="84">ROUND(D149/D142/3,1)</f>
        <v>-21.5</v>
      </c>
      <c r="E156" s="40">
        <f t="shared" si="78"/>
        <v>-2.9298245614035068</v>
      </c>
      <c r="F156" s="33">
        <f t="shared" si="70"/>
        <v>88.007181328545798</v>
      </c>
      <c r="G156" s="16">
        <f t="shared" si="82"/>
        <v>-24.429824561403507</v>
      </c>
      <c r="H156" s="16">
        <f t="shared" ref="H156:H157" si="85">ROUND(H149/H142/3,1)</f>
        <v>-21.5</v>
      </c>
      <c r="I156" s="40">
        <f t="shared" si="83"/>
        <v>-2.9298245614035068</v>
      </c>
      <c r="J156" s="33">
        <f t="shared" si="73"/>
        <v>88.007181328545798</v>
      </c>
      <c r="K156" s="47"/>
    </row>
    <row r="157" spans="1:11" x14ac:dyDescent="0.2">
      <c r="A157" s="63" t="s">
        <v>88</v>
      </c>
      <c r="B157" s="80">
        <v>7034</v>
      </c>
      <c r="C157" s="16">
        <f t="shared" si="81"/>
        <v>-17.690813648293965</v>
      </c>
      <c r="D157" s="16">
        <f t="shared" si="84"/>
        <v>-16.8</v>
      </c>
      <c r="E157" s="40">
        <f t="shared" si="78"/>
        <v>-0.89081364829396392</v>
      </c>
      <c r="F157" s="33">
        <f t="shared" si="70"/>
        <v>94.964541111539717</v>
      </c>
      <c r="G157" s="16">
        <f t="shared" si="82"/>
        <v>-17.690813648293965</v>
      </c>
      <c r="H157" s="16">
        <f t="shared" si="85"/>
        <v>-16.8</v>
      </c>
      <c r="I157" s="40">
        <f t="shared" si="83"/>
        <v>-0.89081364829396392</v>
      </c>
      <c r="J157" s="33">
        <f t="shared" si="73"/>
        <v>94.964541111539717</v>
      </c>
      <c r="K157" s="47"/>
    </row>
    <row r="158" spans="1:11" x14ac:dyDescent="0.2">
      <c r="A158" s="63" t="s">
        <v>89</v>
      </c>
      <c r="B158" s="80">
        <v>7035</v>
      </c>
      <c r="C158" s="16">
        <f t="shared" si="81"/>
        <v>-8.2133333333333329</v>
      </c>
      <c r="D158" s="16">
        <f>ROUND(D151/D144/3,1)</f>
        <v>-8.1</v>
      </c>
      <c r="E158" s="40">
        <f t="shared" si="78"/>
        <v>-0.11333333333333329</v>
      </c>
      <c r="F158" s="33">
        <f t="shared" si="70"/>
        <v>98.620129870129873</v>
      </c>
      <c r="G158" s="16">
        <f t="shared" si="82"/>
        <v>-8.2133333333333329</v>
      </c>
      <c r="H158" s="16">
        <f>ROUND(H151/H144/3,1)</f>
        <v>-8.1</v>
      </c>
      <c r="I158" s="40">
        <f t="shared" si="83"/>
        <v>-0.11333333333333329</v>
      </c>
      <c r="J158" s="33">
        <f t="shared" si="73"/>
        <v>98.620129870129873</v>
      </c>
      <c r="K158" s="47"/>
    </row>
    <row r="159" spans="1:11" x14ac:dyDescent="0.2">
      <c r="A159" s="63" t="s">
        <v>90</v>
      </c>
      <c r="B159" s="80">
        <v>7036</v>
      </c>
      <c r="C159" s="16">
        <f>C152/C145/3</f>
        <v>-9.5352941176470587</v>
      </c>
      <c r="D159" s="16">
        <f>ROUND(D152/D145/3,1)</f>
        <v>-9.6</v>
      </c>
      <c r="E159" s="40">
        <f t="shared" si="78"/>
        <v>6.4705882352940947E-2</v>
      </c>
      <c r="F159" s="33">
        <f t="shared" si="70"/>
        <v>100.67859346082663</v>
      </c>
      <c r="G159" s="16">
        <f>G152/G145/3</f>
        <v>-9.5352941176470587</v>
      </c>
      <c r="H159" s="16">
        <f>ROUND(H152/H145/3,1)</f>
        <v>-9.6</v>
      </c>
      <c r="I159" s="40">
        <f t="shared" si="83"/>
        <v>6.4705882352940947E-2</v>
      </c>
      <c r="J159" s="33">
        <f t="shared" si="73"/>
        <v>100.67859346082663</v>
      </c>
      <c r="K159" s="47"/>
    </row>
    <row r="160" spans="1:11" ht="24" x14ac:dyDescent="0.2">
      <c r="A160" s="21" t="s">
        <v>93</v>
      </c>
      <c r="B160" s="80">
        <v>7040</v>
      </c>
      <c r="C160" s="16">
        <f t="shared" ref="C160" si="86">SUM(C161:C166)</f>
        <v>0</v>
      </c>
      <c r="D160" s="16">
        <f t="shared" ref="D160" si="87">SUM(D161:D166)</f>
        <v>0</v>
      </c>
      <c r="E160" s="16">
        <f t="shared" ref="E160:J160" si="88">SUM(E161:E166)</f>
        <v>0</v>
      </c>
      <c r="F160" s="16">
        <f t="shared" si="88"/>
        <v>0</v>
      </c>
      <c r="G160" s="16">
        <f t="shared" ref="G160:H160" si="89">SUM(G161:G166)</f>
        <v>0</v>
      </c>
      <c r="H160" s="16">
        <f t="shared" si="89"/>
        <v>0</v>
      </c>
      <c r="I160" s="16">
        <f t="shared" si="88"/>
        <v>0</v>
      </c>
      <c r="J160" s="16">
        <f t="shared" si="88"/>
        <v>0</v>
      </c>
      <c r="K160" s="47"/>
    </row>
    <row r="161" spans="1:11" x14ac:dyDescent="0.2">
      <c r="A161" s="63" t="s">
        <v>85</v>
      </c>
      <c r="B161" s="80">
        <v>7041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47"/>
    </row>
    <row r="162" spans="1:11" x14ac:dyDescent="0.2">
      <c r="A162" s="63" t="s">
        <v>86</v>
      </c>
      <c r="B162" s="80">
        <v>7042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47"/>
    </row>
    <row r="163" spans="1:11" ht="24" x14ac:dyDescent="0.2">
      <c r="A163" s="63" t="s">
        <v>87</v>
      </c>
      <c r="B163" s="80">
        <v>7043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</row>
    <row r="164" spans="1:11" x14ac:dyDescent="0.2">
      <c r="A164" s="63" t="s">
        <v>88</v>
      </c>
      <c r="B164" s="80">
        <v>7044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</row>
    <row r="165" spans="1:11" x14ac:dyDescent="0.2">
      <c r="A165" s="63" t="s">
        <v>89</v>
      </c>
      <c r="B165" s="80">
        <v>7045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</row>
    <row r="166" spans="1:11" x14ac:dyDescent="0.2">
      <c r="A166" s="63" t="s">
        <v>90</v>
      </c>
      <c r="B166" s="80">
        <v>7046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</row>
    <row r="167" spans="1:11" s="11" customFormat="1" ht="12" x14ac:dyDescent="0.2">
      <c r="A167" s="67"/>
      <c r="B167" s="68"/>
      <c r="C167" s="68"/>
      <c r="D167" s="68"/>
      <c r="E167" s="68"/>
      <c r="F167" s="69"/>
      <c r="G167" s="69"/>
      <c r="H167" s="69"/>
      <c r="I167" s="69"/>
      <c r="J167" s="69"/>
    </row>
    <row r="168" spans="1:11" s="11" customFormat="1" ht="12" x14ac:dyDescent="0.2">
      <c r="A168" s="67"/>
      <c r="B168" s="68"/>
      <c r="C168" s="68"/>
      <c r="D168" s="68"/>
      <c r="E168" s="68"/>
      <c r="F168" s="69"/>
      <c r="G168" s="69"/>
      <c r="H168" s="69"/>
      <c r="I168" s="69"/>
      <c r="J168" s="69"/>
    </row>
    <row r="169" spans="1:11" s="11" customFormat="1" ht="12" x14ac:dyDescent="0.2">
      <c r="A169" s="74" t="s">
        <v>161</v>
      </c>
      <c r="B169" s="70"/>
      <c r="C169" s="71"/>
      <c r="D169" s="71"/>
      <c r="E169" s="71"/>
      <c r="F169" s="69"/>
      <c r="G169" s="72"/>
      <c r="H169" s="73" t="s">
        <v>156</v>
      </c>
      <c r="I169" s="72"/>
      <c r="J169" s="72"/>
    </row>
    <row r="170" spans="1:11" s="11" customFormat="1" ht="12" x14ac:dyDescent="0.2">
      <c r="A170" s="13" t="s">
        <v>94</v>
      </c>
      <c r="D170" s="13" t="s">
        <v>95</v>
      </c>
      <c r="F170" s="14"/>
      <c r="G170" s="14"/>
      <c r="H170" s="14" t="s">
        <v>96</v>
      </c>
      <c r="I170" s="14"/>
      <c r="J170" s="14"/>
    </row>
    <row r="171" spans="1:11" s="11" customFormat="1" ht="12" x14ac:dyDescent="0.2">
      <c r="F171" s="14"/>
      <c r="G171" s="14"/>
      <c r="H171" s="14"/>
      <c r="I171" s="14"/>
      <c r="J171" s="14"/>
    </row>
    <row r="172" spans="1:11" s="11" customFormat="1" ht="12" x14ac:dyDescent="0.2">
      <c r="F172" s="14"/>
      <c r="G172" s="14"/>
      <c r="H172" s="14"/>
      <c r="I172" s="14"/>
      <c r="J172" s="14"/>
    </row>
    <row r="173" spans="1:11" s="11" customFormat="1" ht="12" x14ac:dyDescent="0.2">
      <c r="A173" s="10"/>
      <c r="F173" s="14"/>
      <c r="G173" s="14"/>
      <c r="H173" s="14"/>
      <c r="I173" s="14"/>
      <c r="J173" s="14"/>
    </row>
    <row r="174" spans="1:11" s="11" customFormat="1" ht="12" x14ac:dyDescent="0.2">
      <c r="A174" s="15"/>
      <c r="C174" s="27"/>
      <c r="D174" s="27"/>
      <c r="E174" s="27"/>
      <c r="F174" s="27"/>
      <c r="G174" s="85"/>
      <c r="H174" s="81"/>
    </row>
    <row r="175" spans="1:11" s="11" customFormat="1" ht="12" x14ac:dyDescent="0.2">
      <c r="F175" s="14"/>
      <c r="G175" s="14"/>
      <c r="H175" s="14"/>
      <c r="I175" s="14"/>
      <c r="J175" s="14"/>
    </row>
    <row r="176" spans="1:11" x14ac:dyDescent="0.2">
      <c r="A176" s="9"/>
    </row>
  </sheetData>
  <mergeCells count="43">
    <mergeCell ref="A32:J32"/>
    <mergeCell ref="A34:J34"/>
    <mergeCell ref="A138:B138"/>
    <mergeCell ref="B23:F23"/>
    <mergeCell ref="B24:F24"/>
    <mergeCell ref="A26:J26"/>
    <mergeCell ref="A27:J27"/>
    <mergeCell ref="F28:G28"/>
    <mergeCell ref="A29:A30"/>
    <mergeCell ref="B29:B30"/>
    <mergeCell ref="C29:F29"/>
    <mergeCell ref="G29:J29"/>
    <mergeCell ref="B19:F19"/>
    <mergeCell ref="B20:F20"/>
    <mergeCell ref="B21:F21"/>
    <mergeCell ref="I21:J21"/>
    <mergeCell ref="B22:F22"/>
    <mergeCell ref="I22:J22"/>
    <mergeCell ref="B17:F17"/>
    <mergeCell ref="G17:H17"/>
    <mergeCell ref="I17:J17"/>
    <mergeCell ref="B18:F18"/>
    <mergeCell ref="G18:H18"/>
    <mergeCell ref="I18:J18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2:F12"/>
    <mergeCell ref="G12:J12"/>
    <mergeCell ref="G8:H8"/>
    <mergeCell ref="I8:J8"/>
    <mergeCell ref="G9:H9"/>
    <mergeCell ref="I9:J9"/>
    <mergeCell ref="G10:J10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9" orientation="portrait" verticalDpi="0" r:id="rId1"/>
  <rowBreaks count="3" manualBreakCount="3">
    <brk id="54" max="9" man="1"/>
    <brk id="108" max="9" man="1"/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Звіт про викон 1 кварт 2023</vt:lpstr>
      <vt:lpstr>'Звіт про викон 1 кварт 2023'!Заголовки_для_друку</vt:lpstr>
      <vt:lpstr>'Звіт про викон 1 кварт 2023'!Область_друку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2024-04-26T09:21:13Z</dcterms:modified>
</cp:coreProperties>
</file>