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ідкриті дані\Мише викон фін план\"/>
    </mc:Choice>
  </mc:AlternateContent>
  <bookViews>
    <workbookView xWindow="0" yWindow="1545" windowWidth="12000" windowHeight="6420" tabRatio="897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пок.'!$26:$28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інфо_1'!$A$1:$O$121</definedName>
    <definedName name="_xlnm.Print_Area" localSheetId="7">'6.2. Інша інфо_2'!$A$1:$AF$78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коштів'!$A$1:$H$84</definedName>
    <definedName name="_xlnm.Print_Area" localSheetId="0">'Осн. фін. пок.'!$A$2:$H$173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62913" fullCalcOnLoad="1"/>
</workbook>
</file>

<file path=xl/calcChain.xml><?xml version="1.0" encoding="utf-8"?>
<calcChain xmlns="http://schemas.openxmlformats.org/spreadsheetml/2006/main">
  <c r="F159" i="14" l="1"/>
  <c r="F160" i="14"/>
  <c r="G160" i="14" s="1"/>
  <c r="F161" i="14"/>
  <c r="H161" i="14" s="1"/>
  <c r="E159" i="14"/>
  <c r="E160" i="14"/>
  <c r="E161" i="14"/>
  <c r="G161" i="14"/>
  <c r="D159" i="14"/>
  <c r="D160" i="14"/>
  <c r="D161" i="14"/>
  <c r="I37" i="10"/>
  <c r="I36" i="10"/>
  <c r="F36" i="10"/>
  <c r="N36" i="10"/>
  <c r="F37" i="10"/>
  <c r="C37" i="10"/>
  <c r="C36" i="10"/>
  <c r="C31" i="10"/>
  <c r="C165" i="14" s="1"/>
  <c r="N33" i="10"/>
  <c r="N34" i="10"/>
  <c r="N35" i="10"/>
  <c r="I32" i="10"/>
  <c r="L32" i="10"/>
  <c r="F32" i="10"/>
  <c r="C32" i="10"/>
  <c r="C166" i="14" s="1"/>
  <c r="L33" i="10"/>
  <c r="L34" i="10"/>
  <c r="L35" i="10"/>
  <c r="N12" i="10"/>
  <c r="N13" i="10"/>
  <c r="N18" i="10"/>
  <c r="N19" i="10"/>
  <c r="N24" i="10"/>
  <c r="N25" i="10"/>
  <c r="N26" i="10"/>
  <c r="N27" i="10"/>
  <c r="N28" i="10"/>
  <c r="L26" i="10"/>
  <c r="L27" i="10"/>
  <c r="L28" i="10"/>
  <c r="N20" i="10"/>
  <c r="N21" i="10"/>
  <c r="N22" i="10"/>
  <c r="L20" i="10"/>
  <c r="L21" i="10"/>
  <c r="L22" i="10"/>
  <c r="L14" i="10"/>
  <c r="L15" i="10"/>
  <c r="L16" i="10"/>
  <c r="N14" i="10"/>
  <c r="N15" i="10"/>
  <c r="N16" i="10"/>
  <c r="H7" i="3"/>
  <c r="H8" i="3"/>
  <c r="H9" i="3"/>
  <c r="H10" i="3"/>
  <c r="H11" i="3"/>
  <c r="H12" i="3"/>
  <c r="G7" i="3"/>
  <c r="G8" i="3"/>
  <c r="G9" i="3"/>
  <c r="G10" i="3"/>
  <c r="G11" i="3"/>
  <c r="G12" i="3"/>
  <c r="F88" i="2"/>
  <c r="H88" i="2"/>
  <c r="E88" i="2"/>
  <c r="D88" i="2"/>
  <c r="C88" i="2"/>
  <c r="F87" i="2"/>
  <c r="E87" i="2"/>
  <c r="D87" i="2"/>
  <c r="C87" i="2"/>
  <c r="F86" i="2"/>
  <c r="E86" i="2"/>
  <c r="D86" i="2"/>
  <c r="C86" i="2"/>
  <c r="F85" i="2"/>
  <c r="H85" i="2" s="1"/>
  <c r="E85" i="2"/>
  <c r="D85" i="2"/>
  <c r="C85" i="2"/>
  <c r="F84" i="2"/>
  <c r="E84" i="2"/>
  <c r="D84" i="2"/>
  <c r="C84" i="2"/>
  <c r="C49" i="2"/>
  <c r="G42" i="2"/>
  <c r="G43" i="2"/>
  <c r="G44" i="2"/>
  <c r="G45" i="2"/>
  <c r="G46" i="2"/>
  <c r="G47" i="2"/>
  <c r="G48" i="2"/>
  <c r="C134" i="14"/>
  <c r="C142" i="14"/>
  <c r="R17" i="9"/>
  <c r="U17" i="9"/>
  <c r="X17" i="9"/>
  <c r="AD17" i="9"/>
  <c r="O92" i="10"/>
  <c r="N92" i="10"/>
  <c r="M92" i="10"/>
  <c r="M93" i="10"/>
  <c r="L92" i="10"/>
  <c r="K92" i="10"/>
  <c r="J92" i="10"/>
  <c r="O86" i="10"/>
  <c r="N86" i="10"/>
  <c r="M86" i="10"/>
  <c r="L86" i="10"/>
  <c r="K86" i="10"/>
  <c r="J86" i="10"/>
  <c r="AA10" i="9"/>
  <c r="AD10" i="9"/>
  <c r="AA6" i="9"/>
  <c r="AD6" i="9"/>
  <c r="AA7" i="9"/>
  <c r="AD7" i="9"/>
  <c r="AA8" i="9"/>
  <c r="AD8" i="9"/>
  <c r="AA9" i="9"/>
  <c r="AD9" i="9"/>
  <c r="AA26" i="9"/>
  <c r="AD26" i="9"/>
  <c r="AA27" i="9"/>
  <c r="AD27" i="9"/>
  <c r="AA28" i="9"/>
  <c r="AD28" i="9"/>
  <c r="AA29" i="9"/>
  <c r="AD29" i="9"/>
  <c r="R30" i="9"/>
  <c r="U30" i="9"/>
  <c r="AD30" i="9"/>
  <c r="X30" i="9"/>
  <c r="AA30" i="9"/>
  <c r="O39" i="9"/>
  <c r="P39" i="9"/>
  <c r="S39" i="9"/>
  <c r="T39" i="9"/>
  <c r="X39" i="9"/>
  <c r="AA39" i="9"/>
  <c r="AB39" i="9"/>
  <c r="AE39" i="9"/>
  <c r="AF39" i="9"/>
  <c r="O40" i="9"/>
  <c r="P40" i="9"/>
  <c r="S40" i="9"/>
  <c r="T40" i="9"/>
  <c r="W40" i="9"/>
  <c r="X40" i="9"/>
  <c r="AA40" i="9"/>
  <c r="AB40" i="9"/>
  <c r="AE40" i="9"/>
  <c r="AF40" i="9"/>
  <c r="O41" i="9"/>
  <c r="P41" i="9"/>
  <c r="S41" i="9"/>
  <c r="T41" i="9"/>
  <c r="W41" i="9"/>
  <c r="X41" i="9"/>
  <c r="AA41" i="9"/>
  <c r="AB41" i="9"/>
  <c r="AE41" i="9"/>
  <c r="AF41" i="9"/>
  <c r="O42" i="9"/>
  <c r="P42" i="9"/>
  <c r="S42" i="9"/>
  <c r="T42" i="9"/>
  <c r="W42" i="9"/>
  <c r="X42" i="9"/>
  <c r="AA42" i="9"/>
  <c r="AB42" i="9"/>
  <c r="AE42" i="9"/>
  <c r="AF42" i="9"/>
  <c r="O43" i="9"/>
  <c r="P43" i="9"/>
  <c r="S43" i="9"/>
  <c r="T43" i="9"/>
  <c r="W43" i="9"/>
  <c r="X43" i="9"/>
  <c r="AA43" i="9"/>
  <c r="AB43" i="9"/>
  <c r="AE43" i="9"/>
  <c r="AF43" i="9"/>
  <c r="O44" i="9"/>
  <c r="P44" i="9"/>
  <c r="S44" i="9"/>
  <c r="T44" i="9"/>
  <c r="W44" i="9"/>
  <c r="X44" i="9"/>
  <c r="AA44" i="9"/>
  <c r="AB44" i="9"/>
  <c r="AE44" i="9"/>
  <c r="AF44" i="9"/>
  <c r="O45" i="9"/>
  <c r="P45" i="9"/>
  <c r="S45" i="9"/>
  <c r="T45" i="9"/>
  <c r="W45" i="9"/>
  <c r="X45" i="9"/>
  <c r="AA45" i="9"/>
  <c r="AB45" i="9"/>
  <c r="AE45" i="9"/>
  <c r="AF45" i="9"/>
  <c r="O46" i="9"/>
  <c r="P46" i="9"/>
  <c r="S46" i="9"/>
  <c r="T46" i="9"/>
  <c r="W46" i="9"/>
  <c r="X46" i="9"/>
  <c r="AA46" i="9"/>
  <c r="AB46" i="9"/>
  <c r="AE46" i="9"/>
  <c r="AF46" i="9"/>
  <c r="O47" i="9"/>
  <c r="P47" i="9"/>
  <c r="S47" i="9"/>
  <c r="T47" i="9"/>
  <c r="W47" i="9"/>
  <c r="X47" i="9"/>
  <c r="AA47" i="9"/>
  <c r="AB47" i="9"/>
  <c r="AE47" i="9"/>
  <c r="AF47" i="9"/>
  <c r="O48" i="9"/>
  <c r="P48" i="9"/>
  <c r="S48" i="9"/>
  <c r="T48" i="9"/>
  <c r="W48" i="9"/>
  <c r="X48" i="9"/>
  <c r="AA48" i="9"/>
  <c r="AB48" i="9"/>
  <c r="AE48" i="9"/>
  <c r="AF48" i="9"/>
  <c r="O49" i="9"/>
  <c r="P49" i="9"/>
  <c r="S49" i="9"/>
  <c r="T49" i="9"/>
  <c r="W49" i="9"/>
  <c r="X49" i="9"/>
  <c r="AA49" i="9"/>
  <c r="AB49" i="9"/>
  <c r="AE49" i="9"/>
  <c r="AF49" i="9"/>
  <c r="O50" i="9"/>
  <c r="P50" i="9"/>
  <c r="S50" i="9"/>
  <c r="T50" i="9"/>
  <c r="W50" i="9"/>
  <c r="X50" i="9"/>
  <c r="AA50" i="9"/>
  <c r="AB50" i="9"/>
  <c r="AE50" i="9"/>
  <c r="AF50" i="9"/>
  <c r="O51" i="9"/>
  <c r="P51" i="9"/>
  <c r="S51" i="9"/>
  <c r="T51" i="9"/>
  <c r="W51" i="9"/>
  <c r="X51" i="9"/>
  <c r="AA51" i="9"/>
  <c r="AB51" i="9"/>
  <c r="AE51" i="9"/>
  <c r="AF51" i="9"/>
  <c r="O52" i="9"/>
  <c r="P52" i="9"/>
  <c r="S52" i="9"/>
  <c r="T52" i="9"/>
  <c r="W52" i="9"/>
  <c r="X52" i="9"/>
  <c r="AA52" i="9"/>
  <c r="AB52" i="9"/>
  <c r="AE52" i="9"/>
  <c r="AF52" i="9"/>
  <c r="O53" i="9"/>
  <c r="P53" i="9"/>
  <c r="S53" i="9"/>
  <c r="T53" i="9"/>
  <c r="W53" i="9"/>
  <c r="X53" i="9"/>
  <c r="AA53" i="9"/>
  <c r="AB53" i="9"/>
  <c r="AE53" i="9"/>
  <c r="AF53" i="9"/>
  <c r="O54" i="9"/>
  <c r="P54" i="9"/>
  <c r="S54" i="9"/>
  <c r="T54" i="9"/>
  <c r="W54" i="9"/>
  <c r="X54" i="9"/>
  <c r="AA54" i="9"/>
  <c r="AB54" i="9"/>
  <c r="AE54" i="9"/>
  <c r="AF54" i="9"/>
  <c r="M55" i="9"/>
  <c r="N55" i="9"/>
  <c r="Q55" i="9"/>
  <c r="R55" i="9"/>
  <c r="U55" i="9"/>
  <c r="U56" i="9"/>
  <c r="V55" i="9"/>
  <c r="V56" i="9"/>
  <c r="Y55" i="9"/>
  <c r="AB55" i="9"/>
  <c r="Z55" i="9"/>
  <c r="Z56" i="9" s="1"/>
  <c r="AC55" i="9"/>
  <c r="AF55" i="9"/>
  <c r="AD55" i="9"/>
  <c r="Y56" i="9"/>
  <c r="N65" i="9"/>
  <c r="N66" i="9"/>
  <c r="N67" i="9"/>
  <c r="N68" i="9"/>
  <c r="N69" i="9"/>
  <c r="N70" i="9"/>
  <c r="N71" i="9"/>
  <c r="F72" i="9"/>
  <c r="H72" i="9"/>
  <c r="J72" i="9"/>
  <c r="L72" i="9"/>
  <c r="N72" i="9"/>
  <c r="P72" i="9"/>
  <c r="R72" i="9"/>
  <c r="T72" i="9"/>
  <c r="C11" i="10"/>
  <c r="F11" i="10"/>
  <c r="I11" i="10"/>
  <c r="L11" i="10" s="1"/>
  <c r="L12" i="10"/>
  <c r="L13" i="10"/>
  <c r="C17" i="10"/>
  <c r="F17" i="10"/>
  <c r="I17" i="10"/>
  <c r="L18" i="10"/>
  <c r="L19" i="10"/>
  <c r="C23" i="10"/>
  <c r="F23" i="10"/>
  <c r="I23" i="10"/>
  <c r="L24" i="10"/>
  <c r="L25" i="10"/>
  <c r="C30" i="10"/>
  <c r="F30" i="10"/>
  <c r="N30" i="10"/>
  <c r="I30" i="10"/>
  <c r="L30" i="10"/>
  <c r="F31" i="10"/>
  <c r="N31" i="10"/>
  <c r="I31" i="10"/>
  <c r="L31" i="10"/>
  <c r="D166" i="14"/>
  <c r="J67" i="10"/>
  <c r="K67" i="10"/>
  <c r="L67" i="10"/>
  <c r="M67" i="10"/>
  <c r="N67" i="10"/>
  <c r="O67" i="10"/>
  <c r="J68" i="10"/>
  <c r="K68" i="10"/>
  <c r="L68" i="10"/>
  <c r="M68" i="10"/>
  <c r="N68" i="10"/>
  <c r="O68" i="10"/>
  <c r="J69" i="10"/>
  <c r="K69" i="10"/>
  <c r="L69" i="10"/>
  <c r="M69" i="10"/>
  <c r="N69" i="10"/>
  <c r="O69" i="10"/>
  <c r="J70" i="10"/>
  <c r="K70" i="10"/>
  <c r="L70" i="10"/>
  <c r="M70" i="10"/>
  <c r="N70" i="10"/>
  <c r="O70" i="10"/>
  <c r="J71" i="10"/>
  <c r="K71" i="10"/>
  <c r="L71" i="10"/>
  <c r="M71" i="10"/>
  <c r="N71" i="10"/>
  <c r="O71" i="10"/>
  <c r="J72" i="10"/>
  <c r="K72" i="10"/>
  <c r="L72" i="10"/>
  <c r="M72" i="10"/>
  <c r="N72" i="10"/>
  <c r="O72" i="10"/>
  <c r="J73" i="10"/>
  <c r="K73" i="10"/>
  <c r="L73" i="10"/>
  <c r="M73" i="10"/>
  <c r="N73" i="10"/>
  <c r="O73" i="10"/>
  <c r="J74" i="10"/>
  <c r="K74" i="10"/>
  <c r="L74" i="10"/>
  <c r="M74" i="10"/>
  <c r="N74" i="10"/>
  <c r="O74" i="10"/>
  <c r="J75" i="10"/>
  <c r="K75" i="10"/>
  <c r="L75" i="10"/>
  <c r="M75" i="10"/>
  <c r="N75" i="10"/>
  <c r="O75" i="10"/>
  <c r="J76" i="10"/>
  <c r="K76" i="10"/>
  <c r="L76" i="10"/>
  <c r="M76" i="10"/>
  <c r="N76" i="10"/>
  <c r="O76" i="10"/>
  <c r="J77" i="10"/>
  <c r="K77" i="10"/>
  <c r="L77" i="10"/>
  <c r="M77" i="10"/>
  <c r="N77" i="10"/>
  <c r="O77" i="10"/>
  <c r="J78" i="10"/>
  <c r="K78" i="10"/>
  <c r="L78" i="10"/>
  <c r="M78" i="10"/>
  <c r="N78" i="10"/>
  <c r="O78" i="10"/>
  <c r="J79" i="10"/>
  <c r="K79" i="10"/>
  <c r="L79" i="10"/>
  <c r="M79" i="10"/>
  <c r="N79" i="10"/>
  <c r="O79" i="10"/>
  <c r="J80" i="10"/>
  <c r="K80" i="10"/>
  <c r="L80" i="10"/>
  <c r="M80" i="10"/>
  <c r="N80" i="10"/>
  <c r="O80" i="10"/>
  <c r="J81" i="10"/>
  <c r="K81" i="10"/>
  <c r="L81" i="10"/>
  <c r="M81" i="10"/>
  <c r="N81" i="10"/>
  <c r="O81" i="10"/>
  <c r="J82" i="10"/>
  <c r="K82" i="10"/>
  <c r="L82" i="10"/>
  <c r="M82" i="10"/>
  <c r="N82" i="10"/>
  <c r="O82" i="10"/>
  <c r="J83" i="10"/>
  <c r="K83" i="10"/>
  <c r="L83" i="10"/>
  <c r="M83" i="10"/>
  <c r="N83" i="10"/>
  <c r="O83" i="10"/>
  <c r="J84" i="10"/>
  <c r="K84" i="10"/>
  <c r="L84" i="10"/>
  <c r="M84" i="10"/>
  <c r="N84" i="10"/>
  <c r="O84" i="10"/>
  <c r="J85" i="10"/>
  <c r="K85" i="10"/>
  <c r="L85" i="10"/>
  <c r="M85" i="10"/>
  <c r="N85" i="10"/>
  <c r="O85" i="10"/>
  <c r="J87" i="10"/>
  <c r="K87" i="10"/>
  <c r="L87" i="10"/>
  <c r="M87" i="10"/>
  <c r="N87" i="10"/>
  <c r="O87" i="10"/>
  <c r="J88" i="10"/>
  <c r="K88" i="10"/>
  <c r="L88" i="10"/>
  <c r="M88" i="10"/>
  <c r="N88" i="10"/>
  <c r="O88" i="10"/>
  <c r="J89" i="10"/>
  <c r="K89" i="10"/>
  <c r="L89" i="10"/>
  <c r="M89" i="10"/>
  <c r="N89" i="10"/>
  <c r="O89" i="10"/>
  <c r="J90" i="10"/>
  <c r="K90" i="10"/>
  <c r="L90" i="10"/>
  <c r="M90" i="10"/>
  <c r="N90" i="10"/>
  <c r="O90" i="10"/>
  <c r="J91" i="10"/>
  <c r="K91" i="10"/>
  <c r="L91" i="10"/>
  <c r="M91" i="10"/>
  <c r="N91" i="10"/>
  <c r="O91" i="10"/>
  <c r="J93" i="10"/>
  <c r="K93" i="10"/>
  <c r="L93" i="10"/>
  <c r="N93" i="10"/>
  <c r="O93" i="10"/>
  <c r="J94" i="10"/>
  <c r="K94" i="10"/>
  <c r="L94" i="10"/>
  <c r="M94" i="10"/>
  <c r="N94" i="10"/>
  <c r="O94" i="10"/>
  <c r="D95" i="10"/>
  <c r="G95" i="10"/>
  <c r="K105" i="10"/>
  <c r="N115" i="10"/>
  <c r="N118" i="10"/>
  <c r="D121" i="10"/>
  <c r="F121" i="10"/>
  <c r="H121" i="10"/>
  <c r="N121" i="10" s="1"/>
  <c r="J121" i="10"/>
  <c r="L121" i="10"/>
  <c r="D14" i="11"/>
  <c r="E14" i="11"/>
  <c r="D15" i="11"/>
  <c r="E15" i="11"/>
  <c r="D19" i="11"/>
  <c r="E19" i="11"/>
  <c r="C6" i="3"/>
  <c r="D6" i="3"/>
  <c r="E6" i="3"/>
  <c r="F6" i="3"/>
  <c r="G8" i="18"/>
  <c r="H8" i="18"/>
  <c r="G9" i="18"/>
  <c r="H9" i="18"/>
  <c r="G10" i="18"/>
  <c r="H10" i="18"/>
  <c r="G11" i="18"/>
  <c r="H11" i="18"/>
  <c r="G12" i="18"/>
  <c r="H12" i="18"/>
  <c r="C13" i="18"/>
  <c r="C7" i="18" s="1"/>
  <c r="D13" i="18"/>
  <c r="D7" i="18" s="1"/>
  <c r="D38" i="18" s="1"/>
  <c r="D108" i="14" s="1"/>
  <c r="E13" i="18"/>
  <c r="F13" i="18"/>
  <c r="H13" i="18" s="1"/>
  <c r="G14" i="18"/>
  <c r="H14" i="18"/>
  <c r="G15" i="18"/>
  <c r="H15" i="18"/>
  <c r="G16" i="18"/>
  <c r="H16" i="18"/>
  <c r="G17" i="18"/>
  <c r="H17" i="18"/>
  <c r="G19" i="18"/>
  <c r="H19" i="18"/>
  <c r="G20" i="18"/>
  <c r="H20" i="18"/>
  <c r="G21" i="18"/>
  <c r="H21" i="18"/>
  <c r="C22" i="18"/>
  <c r="D22" i="18"/>
  <c r="E22" i="18"/>
  <c r="G22" i="18" s="1"/>
  <c r="F22" i="18"/>
  <c r="H22" i="18" s="1"/>
  <c r="G23" i="18"/>
  <c r="H23" i="18"/>
  <c r="G24" i="18"/>
  <c r="H24" i="18"/>
  <c r="G25" i="18"/>
  <c r="H25" i="18"/>
  <c r="G27" i="18"/>
  <c r="H27" i="18"/>
  <c r="G28" i="18"/>
  <c r="H28" i="18"/>
  <c r="G29" i="18"/>
  <c r="H29" i="18"/>
  <c r="G30" i="18"/>
  <c r="H30" i="18"/>
  <c r="G31" i="18"/>
  <c r="H31" i="18"/>
  <c r="C32" i="18"/>
  <c r="C26" i="18" s="1"/>
  <c r="C18" i="18" s="1"/>
  <c r="D32" i="18"/>
  <c r="D26" i="18"/>
  <c r="D18" i="18" s="1"/>
  <c r="E32" i="18"/>
  <c r="E26" i="18" s="1"/>
  <c r="F32" i="18"/>
  <c r="G33" i="18"/>
  <c r="H33" i="18"/>
  <c r="G34" i="18"/>
  <c r="H34" i="18"/>
  <c r="G35" i="18"/>
  <c r="H35" i="18"/>
  <c r="G36" i="18"/>
  <c r="H36" i="18"/>
  <c r="G37" i="18"/>
  <c r="H37" i="18"/>
  <c r="C40" i="18"/>
  <c r="D40" i="18"/>
  <c r="E40" i="18"/>
  <c r="F40" i="18"/>
  <c r="G40" i="18"/>
  <c r="G41" i="18"/>
  <c r="H41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C48" i="18"/>
  <c r="C57" i="18"/>
  <c r="C109" i="14"/>
  <c r="D48" i="18"/>
  <c r="D57" i="18" s="1"/>
  <c r="D109" i="14" s="1"/>
  <c r="E48" i="18"/>
  <c r="F48" i="18"/>
  <c r="G49" i="18"/>
  <c r="H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60" i="18"/>
  <c r="H60" i="18"/>
  <c r="C61" i="18"/>
  <c r="C59" i="18"/>
  <c r="D61" i="18"/>
  <c r="D59" i="18"/>
  <c r="D76" i="18" s="1"/>
  <c r="E61" i="18"/>
  <c r="F61" i="18"/>
  <c r="F59" i="18"/>
  <c r="G62" i="18"/>
  <c r="H62" i="18"/>
  <c r="G63" i="18"/>
  <c r="H63" i="18"/>
  <c r="G64" i="18"/>
  <c r="H64" i="18"/>
  <c r="G65" i="18"/>
  <c r="H65" i="18"/>
  <c r="C66" i="18"/>
  <c r="C76" i="18" s="1"/>
  <c r="C110" i="14" s="1"/>
  <c r="G67" i="18"/>
  <c r="H67" i="18"/>
  <c r="C68" i="18"/>
  <c r="D68" i="18"/>
  <c r="D66" i="18"/>
  <c r="E68" i="18"/>
  <c r="E66" i="18" s="1"/>
  <c r="E76" i="18" s="1"/>
  <c r="F68" i="18"/>
  <c r="G69" i="18"/>
  <c r="H69" i="18"/>
  <c r="G70" i="18"/>
  <c r="H70" i="18"/>
  <c r="G71" i="18"/>
  <c r="H71" i="18"/>
  <c r="G72" i="18"/>
  <c r="H72" i="18"/>
  <c r="G73" i="18"/>
  <c r="H73" i="18"/>
  <c r="G74" i="18"/>
  <c r="H74" i="18"/>
  <c r="G75" i="18"/>
  <c r="H75" i="18"/>
  <c r="G78" i="18"/>
  <c r="H78" i="18"/>
  <c r="G79" i="18"/>
  <c r="H79" i="18"/>
  <c r="G8" i="19"/>
  <c r="H8" i="19"/>
  <c r="C9" i="19"/>
  <c r="D9" i="19"/>
  <c r="E9" i="19"/>
  <c r="F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C21" i="19"/>
  <c r="D21" i="19"/>
  <c r="E21" i="19"/>
  <c r="G21" i="19" s="1"/>
  <c r="H21" i="19"/>
  <c r="F21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30" i="19"/>
  <c r="H30" i="19"/>
  <c r="C31" i="19"/>
  <c r="D31" i="19"/>
  <c r="E31" i="19"/>
  <c r="F31" i="19"/>
  <c r="G31" i="19"/>
  <c r="H31" i="19"/>
  <c r="G32" i="19"/>
  <c r="H32" i="19"/>
  <c r="G33" i="19"/>
  <c r="H33" i="19"/>
  <c r="G34" i="19"/>
  <c r="H34" i="19"/>
  <c r="G35" i="19"/>
  <c r="H35" i="19"/>
  <c r="C36" i="19"/>
  <c r="D36" i="19"/>
  <c r="D101" i="14"/>
  <c r="E36" i="19"/>
  <c r="F36" i="19"/>
  <c r="G36" i="19" s="1"/>
  <c r="G37" i="19"/>
  <c r="H37" i="19"/>
  <c r="G38" i="19"/>
  <c r="H38" i="19"/>
  <c r="G39" i="19"/>
  <c r="H39" i="19"/>
  <c r="G40" i="19"/>
  <c r="H40" i="19"/>
  <c r="C41" i="19"/>
  <c r="D41" i="19"/>
  <c r="D44" i="19" s="1"/>
  <c r="D104" i="14" s="1"/>
  <c r="E41" i="19"/>
  <c r="F41" i="19"/>
  <c r="H41" i="19" s="1"/>
  <c r="G41" i="19"/>
  <c r="G42" i="19"/>
  <c r="H42" i="19"/>
  <c r="G43" i="19"/>
  <c r="H43" i="19"/>
  <c r="G7" i="2"/>
  <c r="H7" i="2"/>
  <c r="C8" i="2"/>
  <c r="C17" i="2"/>
  <c r="D7" i="11"/>
  <c r="D8" i="2"/>
  <c r="D17" i="2"/>
  <c r="E8" i="2"/>
  <c r="E17" i="2" s="1"/>
  <c r="F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C18" i="2"/>
  <c r="D18" i="2"/>
  <c r="E18" i="2"/>
  <c r="F18" i="2"/>
  <c r="G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C41" i="2"/>
  <c r="D41" i="2"/>
  <c r="D39" i="14" s="1"/>
  <c r="E41" i="2"/>
  <c r="F41" i="2"/>
  <c r="H41" i="2" s="1"/>
  <c r="H42" i="2"/>
  <c r="H43" i="2"/>
  <c r="H44" i="2"/>
  <c r="H45" i="2"/>
  <c r="H46" i="2"/>
  <c r="H47" i="2"/>
  <c r="H48" i="2"/>
  <c r="D49" i="2"/>
  <c r="D40" i="14" s="1"/>
  <c r="E49" i="2"/>
  <c r="F49" i="2"/>
  <c r="G49" i="2" s="1"/>
  <c r="G50" i="2"/>
  <c r="H50" i="2"/>
  <c r="G51" i="2"/>
  <c r="H51" i="2"/>
  <c r="G52" i="2"/>
  <c r="H52" i="2"/>
  <c r="C53" i="2"/>
  <c r="D53" i="2"/>
  <c r="D43" i="14"/>
  <c r="E53" i="2"/>
  <c r="F53" i="2"/>
  <c r="F43" i="14"/>
  <c r="G54" i="2"/>
  <c r="H54" i="2"/>
  <c r="G55" i="2"/>
  <c r="H55" i="2"/>
  <c r="G56" i="2"/>
  <c r="H56" i="2"/>
  <c r="G57" i="2"/>
  <c r="H57" i="2"/>
  <c r="G58" i="2"/>
  <c r="H58" i="2"/>
  <c r="G59" i="2"/>
  <c r="H59" i="2"/>
  <c r="G61" i="2"/>
  <c r="H61" i="2"/>
  <c r="G62" i="2"/>
  <c r="H62" i="2"/>
  <c r="G63" i="2"/>
  <c r="H63" i="2"/>
  <c r="G64" i="2"/>
  <c r="H64" i="2"/>
  <c r="C65" i="2"/>
  <c r="D65" i="2"/>
  <c r="E65" i="2"/>
  <c r="F65" i="2"/>
  <c r="G66" i="2"/>
  <c r="H66" i="2"/>
  <c r="G67" i="2"/>
  <c r="H67" i="2"/>
  <c r="C68" i="2"/>
  <c r="C55" i="14"/>
  <c r="D68" i="2"/>
  <c r="D55" i="14" s="1"/>
  <c r="E68" i="2"/>
  <c r="F68" i="2"/>
  <c r="H68" i="2"/>
  <c r="G69" i="2"/>
  <c r="H69" i="2"/>
  <c r="G70" i="2"/>
  <c r="H70" i="2"/>
  <c r="G72" i="2"/>
  <c r="H72" i="2"/>
  <c r="G73" i="2"/>
  <c r="H73" i="2"/>
  <c r="G74" i="2"/>
  <c r="H74" i="2"/>
  <c r="G75" i="2"/>
  <c r="H75" i="2"/>
  <c r="G77" i="2"/>
  <c r="H77" i="2"/>
  <c r="G78" i="2"/>
  <c r="H78" i="2"/>
  <c r="E79" i="2"/>
  <c r="G81" i="2"/>
  <c r="H81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C98" i="2"/>
  <c r="D98" i="2"/>
  <c r="E98" i="2"/>
  <c r="F98" i="2"/>
  <c r="C30" i="14"/>
  <c r="D30" i="14"/>
  <c r="D65" i="14" s="1"/>
  <c r="E30" i="14"/>
  <c r="F30" i="14"/>
  <c r="H30" i="14" s="1"/>
  <c r="G30" i="14"/>
  <c r="C31" i="14"/>
  <c r="C32" i="14" s="1"/>
  <c r="D31" i="14"/>
  <c r="E31" i="14"/>
  <c r="F31" i="14"/>
  <c r="D33" i="14"/>
  <c r="E33" i="14"/>
  <c r="H33" i="14"/>
  <c r="F33" i="14"/>
  <c r="C34" i="14"/>
  <c r="D34" i="14"/>
  <c r="E34" i="14"/>
  <c r="F34" i="14"/>
  <c r="C35" i="14"/>
  <c r="D35" i="14"/>
  <c r="E35" i="14"/>
  <c r="F35" i="14"/>
  <c r="H35" i="14"/>
  <c r="C36" i="14"/>
  <c r="D36" i="14"/>
  <c r="E36" i="14"/>
  <c r="F36" i="14"/>
  <c r="H36" i="14"/>
  <c r="C37" i="14"/>
  <c r="D37" i="14"/>
  <c r="E37" i="14"/>
  <c r="F37" i="14"/>
  <c r="C38" i="14"/>
  <c r="D38" i="14"/>
  <c r="E38" i="14"/>
  <c r="F38" i="14"/>
  <c r="G38" i="14" s="1"/>
  <c r="C40" i="14"/>
  <c r="E40" i="14"/>
  <c r="C41" i="14"/>
  <c r="D41" i="14"/>
  <c r="E41" i="14"/>
  <c r="F41" i="14"/>
  <c r="G41" i="14" s="1"/>
  <c r="C42" i="14"/>
  <c r="D42" i="14"/>
  <c r="E42" i="14"/>
  <c r="F42" i="14"/>
  <c r="H42" i="14" s="1"/>
  <c r="C43" i="14"/>
  <c r="E43" i="14"/>
  <c r="C44" i="14"/>
  <c r="D44" i="14"/>
  <c r="E44" i="14"/>
  <c r="F44" i="14"/>
  <c r="H44" i="14"/>
  <c r="C45" i="14"/>
  <c r="D45" i="14"/>
  <c r="E45" i="14"/>
  <c r="F45" i="14"/>
  <c r="C49" i="14"/>
  <c r="D49" i="14"/>
  <c r="E49" i="14"/>
  <c r="F49" i="14"/>
  <c r="C50" i="14"/>
  <c r="D50" i="14"/>
  <c r="E50" i="14"/>
  <c r="F50" i="14"/>
  <c r="C51" i="14"/>
  <c r="D51" i="14"/>
  <c r="E51" i="14"/>
  <c r="F51" i="14"/>
  <c r="G51" i="14"/>
  <c r="C52" i="14"/>
  <c r="D52" i="14"/>
  <c r="E52" i="14"/>
  <c r="F52" i="14"/>
  <c r="D53" i="14"/>
  <c r="C54" i="14"/>
  <c r="D54" i="14"/>
  <c r="E54" i="14"/>
  <c r="G54" i="14" s="1"/>
  <c r="F54" i="14"/>
  <c r="E55" i="14"/>
  <c r="C56" i="14"/>
  <c r="D56" i="14"/>
  <c r="E56" i="14"/>
  <c r="F56" i="14"/>
  <c r="C58" i="14"/>
  <c r="D58" i="14"/>
  <c r="E58" i="14"/>
  <c r="F58" i="14"/>
  <c r="G58" i="14"/>
  <c r="C59" i="14"/>
  <c r="D59" i="14"/>
  <c r="E59" i="14"/>
  <c r="F59" i="14"/>
  <c r="C60" i="14"/>
  <c r="D60" i="14"/>
  <c r="E60" i="14"/>
  <c r="F60" i="14"/>
  <c r="G60" i="14" s="1"/>
  <c r="C61" i="14"/>
  <c r="D61" i="14"/>
  <c r="E61" i="14"/>
  <c r="F61" i="14"/>
  <c r="C63" i="14"/>
  <c r="D63" i="14"/>
  <c r="E63" i="14"/>
  <c r="G63" i="14" s="1"/>
  <c r="F63" i="14"/>
  <c r="C64" i="14"/>
  <c r="D64" i="14"/>
  <c r="E64" i="14"/>
  <c r="F64" i="14"/>
  <c r="H64" i="14" s="1"/>
  <c r="C67" i="14"/>
  <c r="D67" i="14"/>
  <c r="E67" i="14"/>
  <c r="F67" i="14"/>
  <c r="G68" i="14"/>
  <c r="H68" i="14"/>
  <c r="C69" i="14"/>
  <c r="D69" i="14"/>
  <c r="E69" i="14"/>
  <c r="F69" i="14"/>
  <c r="F76" i="14" s="1"/>
  <c r="C70" i="14"/>
  <c r="D70" i="14"/>
  <c r="E70" i="14"/>
  <c r="F70" i="14"/>
  <c r="C71" i="14"/>
  <c r="D71" i="14"/>
  <c r="E71" i="14"/>
  <c r="G71" i="14"/>
  <c r="F71" i="14"/>
  <c r="H71" i="14" s="1"/>
  <c r="C72" i="14"/>
  <c r="D72" i="14"/>
  <c r="D76" i="14" s="1"/>
  <c r="E72" i="14"/>
  <c r="F72" i="14"/>
  <c r="C73" i="14"/>
  <c r="D73" i="14"/>
  <c r="E73" i="14"/>
  <c r="F73" i="14"/>
  <c r="C74" i="14"/>
  <c r="D74" i="14"/>
  <c r="E74" i="14"/>
  <c r="F74" i="14"/>
  <c r="C75" i="14"/>
  <c r="D75" i="14"/>
  <c r="E75" i="14"/>
  <c r="F75" i="14"/>
  <c r="C79" i="14"/>
  <c r="D79" i="14"/>
  <c r="E79" i="14"/>
  <c r="F79" i="14"/>
  <c r="H79" i="14"/>
  <c r="C82" i="14"/>
  <c r="D82" i="14"/>
  <c r="D81" i="14" s="1"/>
  <c r="E82" i="14"/>
  <c r="F82" i="14"/>
  <c r="C83" i="14"/>
  <c r="D83" i="14"/>
  <c r="E83" i="14"/>
  <c r="H83" i="14" s="1"/>
  <c r="F83" i="14"/>
  <c r="C84" i="14"/>
  <c r="D84" i="14"/>
  <c r="E84" i="14"/>
  <c r="F84" i="14"/>
  <c r="C85" i="14"/>
  <c r="D85" i="14"/>
  <c r="E85" i="14"/>
  <c r="F85" i="14"/>
  <c r="C86" i="14"/>
  <c r="D86" i="14"/>
  <c r="E86" i="14"/>
  <c r="F86" i="14"/>
  <c r="C87" i="14"/>
  <c r="D87" i="14"/>
  <c r="E87" i="14"/>
  <c r="F87" i="14"/>
  <c r="C88" i="14"/>
  <c r="D88" i="14"/>
  <c r="E88" i="14"/>
  <c r="F88" i="14"/>
  <c r="C89" i="14"/>
  <c r="D89" i="14"/>
  <c r="E89" i="14"/>
  <c r="F89" i="14"/>
  <c r="G89" i="14"/>
  <c r="D92" i="14"/>
  <c r="F92" i="14"/>
  <c r="C93" i="14"/>
  <c r="D93" i="14"/>
  <c r="E93" i="14"/>
  <c r="F93" i="14"/>
  <c r="C94" i="14"/>
  <c r="D94" i="14"/>
  <c r="E94" i="14"/>
  <c r="F94" i="14"/>
  <c r="C95" i="14"/>
  <c r="D95" i="14"/>
  <c r="E95" i="14"/>
  <c r="G95" i="14"/>
  <c r="F95" i="14"/>
  <c r="H95" i="14"/>
  <c r="C96" i="14"/>
  <c r="D96" i="14"/>
  <c r="E96" i="14"/>
  <c r="F96" i="14"/>
  <c r="C97" i="14"/>
  <c r="D97" i="14"/>
  <c r="E97" i="14"/>
  <c r="F97" i="14"/>
  <c r="H97" i="14" s="1"/>
  <c r="C98" i="14"/>
  <c r="D98" i="14"/>
  <c r="E98" i="14"/>
  <c r="F98" i="14"/>
  <c r="G98" i="14" s="1"/>
  <c r="C99" i="14"/>
  <c r="D99" i="14"/>
  <c r="E99" i="14"/>
  <c r="G99" i="14" s="1"/>
  <c r="F99" i="14"/>
  <c r="C100" i="14"/>
  <c r="E100" i="14"/>
  <c r="C101" i="14"/>
  <c r="C102" i="14"/>
  <c r="D102" i="14"/>
  <c r="E102" i="14"/>
  <c r="F102" i="14"/>
  <c r="C103" i="14"/>
  <c r="D103" i="14"/>
  <c r="E103" i="14"/>
  <c r="G103" i="14" s="1"/>
  <c r="F103" i="14"/>
  <c r="C106" i="14"/>
  <c r="D106" i="14"/>
  <c r="E106" i="14"/>
  <c r="F106" i="14"/>
  <c r="G106" i="14"/>
  <c r="C107" i="14"/>
  <c r="D107" i="14"/>
  <c r="E107" i="14"/>
  <c r="F107" i="14"/>
  <c r="C111" i="14"/>
  <c r="D111" i="14"/>
  <c r="E111" i="14"/>
  <c r="G111" i="14" s="1"/>
  <c r="F111" i="14"/>
  <c r="C115" i="14"/>
  <c r="D115" i="14"/>
  <c r="E115" i="14"/>
  <c r="F115" i="14"/>
  <c r="C116" i="14"/>
  <c r="D116" i="14"/>
  <c r="E116" i="14"/>
  <c r="F116" i="14"/>
  <c r="C117" i="14"/>
  <c r="D117" i="14"/>
  <c r="E117" i="14"/>
  <c r="F117" i="14"/>
  <c r="C118" i="14"/>
  <c r="D118" i="14"/>
  <c r="E118" i="14"/>
  <c r="F118" i="14"/>
  <c r="C119" i="14"/>
  <c r="D119" i="14"/>
  <c r="E119" i="14"/>
  <c r="F119" i="14"/>
  <c r="C120" i="14"/>
  <c r="D120" i="14"/>
  <c r="E120" i="14"/>
  <c r="F120" i="14"/>
  <c r="C122" i="14"/>
  <c r="C121" i="14"/>
  <c r="D122" i="14"/>
  <c r="D121" i="14" s="1"/>
  <c r="F122" i="14"/>
  <c r="F121" i="14" s="1"/>
  <c r="G123" i="14"/>
  <c r="H123" i="14"/>
  <c r="G124" i="14"/>
  <c r="H124" i="14"/>
  <c r="G125" i="14"/>
  <c r="H125" i="14"/>
  <c r="C130" i="14"/>
  <c r="C131" i="14"/>
  <c r="D131" i="14"/>
  <c r="G133" i="14"/>
  <c r="H133" i="14"/>
  <c r="D134" i="14"/>
  <c r="H134" i="14"/>
  <c r="G135" i="14"/>
  <c r="H135" i="14"/>
  <c r="G136" i="14"/>
  <c r="H136" i="14"/>
  <c r="G137" i="14"/>
  <c r="H137" i="14"/>
  <c r="G138" i="14"/>
  <c r="H138" i="14"/>
  <c r="G139" i="14"/>
  <c r="H139" i="14"/>
  <c r="G140" i="14"/>
  <c r="H140" i="14"/>
  <c r="G141" i="14"/>
  <c r="H141" i="14"/>
  <c r="D142" i="14"/>
  <c r="D130" i="14"/>
  <c r="H142" i="14"/>
  <c r="G143" i="14"/>
  <c r="H143" i="14"/>
  <c r="G144" i="14"/>
  <c r="H144" i="14"/>
  <c r="G145" i="14"/>
  <c r="H145" i="14"/>
  <c r="C147" i="14"/>
  <c r="D147" i="14"/>
  <c r="E148" i="14"/>
  <c r="F148" i="14"/>
  <c r="E149" i="14"/>
  <c r="G149" i="14"/>
  <c r="F149" i="14"/>
  <c r="E150" i="14"/>
  <c r="F150" i="14"/>
  <c r="C151" i="14"/>
  <c r="D151" i="14"/>
  <c r="E152" i="14"/>
  <c r="F152" i="14"/>
  <c r="E153" i="14"/>
  <c r="H153" i="14" s="1"/>
  <c r="F153" i="14"/>
  <c r="E154" i="14"/>
  <c r="F154" i="14"/>
  <c r="C157" i="14"/>
  <c r="D157" i="14"/>
  <c r="E157" i="14"/>
  <c r="F157" i="14"/>
  <c r="G157" i="14" s="1"/>
  <c r="C158" i="14"/>
  <c r="D158" i="14"/>
  <c r="E158" i="14"/>
  <c r="F158" i="14"/>
  <c r="C159" i="14"/>
  <c r="C160" i="14"/>
  <c r="C161" i="14"/>
  <c r="D162" i="14"/>
  <c r="E162" i="14"/>
  <c r="H162" i="14" s="1"/>
  <c r="F162" i="14"/>
  <c r="C164" i="14"/>
  <c r="D164" i="14"/>
  <c r="F164" i="14"/>
  <c r="D165" i="14"/>
  <c r="F165" i="14"/>
  <c r="F166" i="14"/>
  <c r="C167" i="14"/>
  <c r="D167" i="14"/>
  <c r="F167" i="14"/>
  <c r="C168" i="14"/>
  <c r="E168" i="14"/>
  <c r="S55" i="9"/>
  <c r="R56" i="9"/>
  <c r="X55" i="9"/>
  <c r="W55" i="9"/>
  <c r="E165" i="14"/>
  <c r="H165" i="14"/>
  <c r="E164" i="14"/>
  <c r="N11" i="10"/>
  <c r="L36" i="10"/>
  <c r="F26" i="18"/>
  <c r="H106" i="14"/>
  <c r="G61" i="18"/>
  <c r="H61" i="18"/>
  <c r="H40" i="18"/>
  <c r="F100" i="14"/>
  <c r="D100" i="14"/>
  <c r="H89" i="14"/>
  <c r="G83" i="14"/>
  <c r="F44" i="19"/>
  <c r="G74" i="14"/>
  <c r="G50" i="14"/>
  <c r="G35" i="14"/>
  <c r="D79" i="2"/>
  <c r="G68" i="2"/>
  <c r="H65" i="2"/>
  <c r="H18" i="2"/>
  <c r="G85" i="2"/>
  <c r="G88" i="2"/>
  <c r="H107" i="14"/>
  <c r="G75" i="14"/>
  <c r="H51" i="14"/>
  <c r="G36" i="14"/>
  <c r="N32" i="10"/>
  <c r="E167" i="14"/>
  <c r="G167" i="14"/>
  <c r="F151" i="14"/>
  <c r="H160" i="14"/>
  <c r="F29" i="10"/>
  <c r="H149" i="14"/>
  <c r="E166" i="14"/>
  <c r="H164" i="14"/>
  <c r="E156" i="14"/>
  <c r="F147" i="14"/>
  <c r="G147" i="14" s="1"/>
  <c r="D110" i="14"/>
  <c r="E59" i="18"/>
  <c r="E110" i="14"/>
  <c r="E57" i="18"/>
  <c r="E18" i="18"/>
  <c r="F7" i="18"/>
  <c r="D77" i="18"/>
  <c r="D80" i="18" s="1"/>
  <c r="F104" i="14"/>
  <c r="F101" i="14"/>
  <c r="E92" i="14"/>
  <c r="F55" i="14"/>
  <c r="G55" i="14" s="1"/>
  <c r="D80" i="2"/>
  <c r="E53" i="14"/>
  <c r="G44" i="14"/>
  <c r="G43" i="14"/>
  <c r="G53" i="2"/>
  <c r="H43" i="14"/>
  <c r="H53" i="2"/>
  <c r="H41" i="14"/>
  <c r="F40" i="14"/>
  <c r="H49" i="2"/>
  <c r="C39" i="14"/>
  <c r="G41" i="2"/>
  <c r="F39" i="14"/>
  <c r="E7" i="11"/>
  <c r="D60" i="2"/>
  <c r="G142" i="14"/>
  <c r="E163" i="14"/>
  <c r="G166" i="14"/>
  <c r="G59" i="18"/>
  <c r="H59" i="18"/>
  <c r="E109" i="14"/>
  <c r="G92" i="14"/>
  <c r="H55" i="14"/>
  <c r="G40" i="14"/>
  <c r="H40" i="14"/>
  <c r="G152" i="14"/>
  <c r="E151" i="14"/>
  <c r="E147" i="14"/>
  <c r="H111" i="14"/>
  <c r="H85" i="14"/>
  <c r="G85" i="14"/>
  <c r="H73" i="14"/>
  <c r="G73" i="14"/>
  <c r="E76" i="14"/>
  <c r="G69" i="14"/>
  <c r="G49" i="14"/>
  <c r="H49" i="14"/>
  <c r="G45" i="14"/>
  <c r="H45" i="14"/>
  <c r="F32" i="14"/>
  <c r="F66" i="14"/>
  <c r="G159" i="14"/>
  <c r="H159" i="14"/>
  <c r="H167" i="14"/>
  <c r="H147" i="14"/>
  <c r="H152" i="14"/>
  <c r="E32" i="14"/>
  <c r="G97" i="14"/>
  <c r="G42" i="14"/>
  <c r="G64" i="14"/>
  <c r="G134" i="14"/>
  <c r="E114" i="14"/>
  <c r="F17" i="11" s="1"/>
  <c r="H93" i="14"/>
  <c r="G93" i="14"/>
  <c r="H61" i="14"/>
  <c r="G61" i="14"/>
  <c r="H52" i="14"/>
  <c r="G52" i="14"/>
  <c r="G37" i="14"/>
  <c r="H37" i="14"/>
  <c r="H92" i="14"/>
  <c r="H166" i="14"/>
  <c r="G162" i="14"/>
  <c r="C156" i="14"/>
  <c r="G153" i="14"/>
  <c r="G107" i="14"/>
  <c r="H99" i="14"/>
  <c r="H98" i="14"/>
  <c r="H75" i="14"/>
  <c r="H74" i="14"/>
  <c r="H69" i="14"/>
  <c r="H63" i="14"/>
  <c r="D66" i="14"/>
  <c r="H60" i="14"/>
  <c r="E65" i="14"/>
  <c r="H58" i="14"/>
  <c r="H54" i="14"/>
  <c r="H50" i="14"/>
  <c r="H38" i="14"/>
  <c r="G33" i="14"/>
  <c r="D32" i="14"/>
  <c r="D46" i="14"/>
  <c r="D57" i="14"/>
  <c r="D62" i="14" s="1"/>
  <c r="F18" i="11"/>
  <c r="G118" i="14"/>
  <c r="H118" i="14"/>
  <c r="C114" i="14"/>
  <c r="G96" i="14"/>
  <c r="H96" i="14"/>
  <c r="G84" i="14"/>
  <c r="H84" i="14"/>
  <c r="H76" i="14"/>
  <c r="G72" i="14"/>
  <c r="H72" i="14"/>
  <c r="G70" i="14"/>
  <c r="H70" i="14"/>
  <c r="H67" i="14"/>
  <c r="G67" i="14"/>
  <c r="G79" i="14"/>
  <c r="H120" i="14"/>
  <c r="G76" i="14"/>
  <c r="H103" i="14"/>
  <c r="G165" i="14"/>
  <c r="G164" i="14"/>
  <c r="H158" i="14"/>
  <c r="G158" i="14"/>
  <c r="H157" i="14"/>
  <c r="F156" i="14"/>
  <c r="D156" i="14"/>
  <c r="H154" i="14"/>
  <c r="G154" i="14"/>
  <c r="H150" i="14"/>
  <c r="G150" i="14"/>
  <c r="G148" i="14"/>
  <c r="H148" i="14"/>
  <c r="H116" i="14"/>
  <c r="G116" i="14"/>
  <c r="G115" i="14"/>
  <c r="F114" i="14"/>
  <c r="H115" i="14"/>
  <c r="D114" i="14"/>
  <c r="E18" i="11" s="1"/>
  <c r="G94" i="14"/>
  <c r="H94" i="14"/>
  <c r="G86" i="14"/>
  <c r="H86" i="14"/>
  <c r="G82" i="14"/>
  <c r="H82" i="14"/>
  <c r="F81" i="14"/>
  <c r="C81" i="14"/>
  <c r="C76" i="14"/>
  <c r="H59" i="14"/>
  <c r="G59" i="14"/>
  <c r="G56" i="14"/>
  <c r="H56" i="14"/>
  <c r="H151" i="14"/>
  <c r="G151" i="14"/>
  <c r="G32" i="14"/>
  <c r="F46" i="14"/>
  <c r="H32" i="14"/>
  <c r="E17" i="11"/>
  <c r="G18" i="11"/>
  <c r="H114" i="14"/>
  <c r="G17" i="11"/>
  <c r="G114" i="14"/>
  <c r="H156" i="14"/>
  <c r="G156" i="14"/>
  <c r="D17" i="11"/>
  <c r="D18" i="11"/>
  <c r="E11" i="11" l="1"/>
  <c r="E10" i="11"/>
  <c r="D127" i="14"/>
  <c r="D128" i="14"/>
  <c r="D129" i="14"/>
  <c r="E9" i="11"/>
  <c r="H100" i="14"/>
  <c r="G100" i="14"/>
  <c r="H117" i="14"/>
  <c r="G117" i="14"/>
  <c r="G31" i="14"/>
  <c r="H31" i="14"/>
  <c r="G65" i="2"/>
  <c r="F79" i="2"/>
  <c r="F53" i="14"/>
  <c r="E80" i="2"/>
  <c r="E39" i="14"/>
  <c r="H8" i="2"/>
  <c r="G8" i="2"/>
  <c r="F80" i="2"/>
  <c r="F17" i="2"/>
  <c r="C92" i="14"/>
  <c r="C44" i="19"/>
  <c r="C104" i="14" s="1"/>
  <c r="G48" i="18"/>
  <c r="F57" i="18"/>
  <c r="H48" i="18"/>
  <c r="G32" i="18"/>
  <c r="H32" i="18"/>
  <c r="E7" i="18"/>
  <c r="G13" i="18"/>
  <c r="P55" i="9"/>
  <c r="F18" i="18"/>
  <c r="H26" i="18"/>
  <c r="G26" i="18"/>
  <c r="G102" i="14"/>
  <c r="H102" i="14"/>
  <c r="G87" i="14"/>
  <c r="H87" i="14"/>
  <c r="G34" i="14"/>
  <c r="H34" i="14"/>
  <c r="G98" i="2"/>
  <c r="H98" i="2"/>
  <c r="E60" i="2"/>
  <c r="F7" i="11"/>
  <c r="G6" i="3"/>
  <c r="H6" i="3"/>
  <c r="L23" i="10"/>
  <c r="I29" i="10"/>
  <c r="N23" i="10"/>
  <c r="M56" i="9"/>
  <c r="AC56" i="9" s="1"/>
  <c r="E122" i="14"/>
  <c r="AA55" i="9"/>
  <c r="AE55" i="9"/>
  <c r="AA17" i="9"/>
  <c r="D168" i="14"/>
  <c r="N37" i="10"/>
  <c r="F168" i="14"/>
  <c r="L37" i="10"/>
  <c r="D83" i="2"/>
  <c r="D89" i="2" s="1"/>
  <c r="D71" i="2"/>
  <c r="D76" i="2" s="1"/>
  <c r="D7" i="19" s="1"/>
  <c r="H88" i="14"/>
  <c r="G88" i="14"/>
  <c r="E81" i="14"/>
  <c r="C38" i="18"/>
  <c r="L17" i="10"/>
  <c r="N17" i="10"/>
  <c r="G84" i="2"/>
  <c r="H84" i="2"/>
  <c r="H86" i="2"/>
  <c r="G86" i="2"/>
  <c r="G87" i="2"/>
  <c r="H87" i="2"/>
  <c r="G120" i="14"/>
  <c r="G119" i="14"/>
  <c r="H119" i="14"/>
  <c r="D112" i="14"/>
  <c r="C53" i="14"/>
  <c r="C65" i="14" s="1"/>
  <c r="C79" i="2"/>
  <c r="C33" i="14"/>
  <c r="C80" i="2"/>
  <c r="C60" i="2"/>
  <c r="E44" i="19"/>
  <c r="E101" i="14"/>
  <c r="G101" i="14" s="1"/>
  <c r="H36" i="19"/>
  <c r="G9" i="19"/>
  <c r="H9" i="19"/>
  <c r="F66" i="18"/>
  <c r="H68" i="18"/>
  <c r="G68" i="18"/>
  <c r="M95" i="10"/>
  <c r="J95" i="10"/>
  <c r="C29" i="10"/>
  <c r="C163" i="14" s="1"/>
  <c r="C162" i="14"/>
  <c r="T55" i="9"/>
  <c r="Q56" i="9"/>
  <c r="O55" i="9"/>
  <c r="N56" i="9"/>
  <c r="AD56" i="9" s="1"/>
  <c r="H44" i="19" l="1"/>
  <c r="E104" i="14"/>
  <c r="D19" i="19"/>
  <c r="D80" i="14"/>
  <c r="D90" i="14" s="1"/>
  <c r="N29" i="10"/>
  <c r="L29" i="10"/>
  <c r="F163" i="14"/>
  <c r="D163" i="14"/>
  <c r="H18" i="18"/>
  <c r="G18" i="18"/>
  <c r="G7" i="18"/>
  <c r="E38" i="18"/>
  <c r="H7" i="18"/>
  <c r="H57" i="18"/>
  <c r="F109" i="14"/>
  <c r="G57" i="18"/>
  <c r="G7" i="11"/>
  <c r="H17" i="2"/>
  <c r="G17" i="2"/>
  <c r="F60" i="2"/>
  <c r="E66" i="14"/>
  <c r="G39" i="14"/>
  <c r="H39" i="14"/>
  <c r="C71" i="2"/>
  <c r="C76" i="2" s="1"/>
  <c r="C7" i="19" s="1"/>
  <c r="C83" i="2"/>
  <c r="C89" i="2" s="1"/>
  <c r="D47" i="14"/>
  <c r="E8" i="11"/>
  <c r="E121" i="14"/>
  <c r="H122" i="14"/>
  <c r="G122" i="14"/>
  <c r="E83" i="2"/>
  <c r="E89" i="2" s="1"/>
  <c r="E71" i="2"/>
  <c r="E76" i="2" s="1"/>
  <c r="E7" i="19" s="1"/>
  <c r="F38" i="18"/>
  <c r="H80" i="2"/>
  <c r="G80" i="2"/>
  <c r="E46" i="14"/>
  <c r="C108" i="14"/>
  <c r="C112" i="14" s="1"/>
  <c r="C77" i="18"/>
  <c r="C80" i="18" s="1"/>
  <c r="H101" i="14"/>
  <c r="H53" i="14"/>
  <c r="G53" i="14"/>
  <c r="F57" i="14"/>
  <c r="F65" i="14"/>
  <c r="F76" i="18"/>
  <c r="G66" i="18"/>
  <c r="H66" i="18"/>
  <c r="C66" i="14"/>
  <c r="C46" i="14"/>
  <c r="C57" i="14" s="1"/>
  <c r="C62" i="14" s="1"/>
  <c r="H81" i="14"/>
  <c r="G81" i="14"/>
  <c r="G168" i="14"/>
  <c r="H168" i="14"/>
  <c r="G79" i="2"/>
  <c r="H79" i="2"/>
  <c r="G44" i="19"/>
  <c r="C128" i="14" l="1"/>
  <c r="C127" i="14"/>
  <c r="D9" i="11"/>
  <c r="C129" i="14"/>
  <c r="D11" i="11"/>
  <c r="D10" i="11"/>
  <c r="E57" i="14"/>
  <c r="E62" i="14" s="1"/>
  <c r="F11" i="11" s="1"/>
  <c r="H46" i="14"/>
  <c r="G46" i="14"/>
  <c r="C80" i="14"/>
  <c r="C90" i="14" s="1"/>
  <c r="C19" i="19"/>
  <c r="F71" i="2"/>
  <c r="F83" i="2"/>
  <c r="G60" i="2"/>
  <c r="H60" i="2"/>
  <c r="E108" i="14"/>
  <c r="E112" i="14" s="1"/>
  <c r="E77" i="18"/>
  <c r="E80" i="18" s="1"/>
  <c r="E19" i="19"/>
  <c r="E80" i="14"/>
  <c r="E90" i="14" s="1"/>
  <c r="F8" i="11"/>
  <c r="E47" i="14"/>
  <c r="E48" i="14" s="1"/>
  <c r="G109" i="14"/>
  <c r="H109" i="14"/>
  <c r="G163" i="14"/>
  <c r="H163" i="14"/>
  <c r="H76" i="18"/>
  <c r="F110" i="14"/>
  <c r="G76" i="18"/>
  <c r="G121" i="14"/>
  <c r="H121" i="14"/>
  <c r="G65" i="14"/>
  <c r="H65" i="14"/>
  <c r="F62" i="14"/>
  <c r="H57" i="14"/>
  <c r="G57" i="14"/>
  <c r="E13" i="11"/>
  <c r="D48" i="14"/>
  <c r="H104" i="14"/>
  <c r="G104" i="14"/>
  <c r="F77" i="18"/>
  <c r="F108" i="14"/>
  <c r="H38" i="18"/>
  <c r="G38" i="18"/>
  <c r="D8" i="11"/>
  <c r="C47" i="14"/>
  <c r="H66" i="14"/>
  <c r="G66" i="14"/>
  <c r="D13" i="11" l="1"/>
  <c r="C48" i="14"/>
  <c r="F80" i="18"/>
  <c r="H77" i="18"/>
  <c r="G77" i="18"/>
  <c r="G71" i="2"/>
  <c r="H71" i="2"/>
  <c r="F76" i="2"/>
  <c r="H110" i="14"/>
  <c r="G110" i="14"/>
  <c r="G108" i="14"/>
  <c r="F112" i="14"/>
  <c r="H108" i="14"/>
  <c r="G11" i="11"/>
  <c r="H62" i="14"/>
  <c r="G62" i="14"/>
  <c r="G83" i="2"/>
  <c r="F89" i="2"/>
  <c r="H83" i="2"/>
  <c r="G112" i="14" l="1"/>
  <c r="H112" i="14"/>
  <c r="F7" i="19"/>
  <c r="H76" i="2"/>
  <c r="G76" i="2"/>
  <c r="H80" i="18"/>
  <c r="G80" i="18"/>
  <c r="G8" i="11"/>
  <c r="F47" i="14"/>
  <c r="H89" i="2"/>
  <c r="G89" i="2"/>
  <c r="G7" i="19" l="1"/>
  <c r="H7" i="19"/>
  <c r="F80" i="14"/>
  <c r="F19" i="19"/>
  <c r="H47" i="14"/>
  <c r="F48" i="14"/>
  <c r="G47" i="14"/>
  <c r="G80" i="14" l="1"/>
  <c r="F90" i="14"/>
  <c r="H80" i="14"/>
  <c r="H48" i="14"/>
  <c r="G48" i="14"/>
  <c r="H19" i="19"/>
  <c r="G19" i="19"/>
  <c r="H90" i="14" l="1"/>
  <c r="G90" i="14"/>
</calcChain>
</file>

<file path=xl/sharedStrings.xml><?xml version="1.0" encoding="utf-8"?>
<sst xmlns="http://schemas.openxmlformats.org/spreadsheetml/2006/main" count="893" uniqueCount="531">
  <si>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</si>
  <si>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</si>
  <si>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</si>
  <si>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</si>
  <si>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</si>
  <si>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</si>
  <si>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</si>
  <si>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</si>
  <si>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</si>
  <si>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</si>
  <si>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</si>
  <si>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</si>
  <si>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</si>
  <si>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</si>
  <si>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</si>
  <si>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</si>
  <si>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</si>
  <si>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</si>
  <si>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</si>
  <si>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</si>
  <si>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</si>
  <si>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</si>
  <si>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</si>
  <si>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</si>
  <si>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</si>
  <si>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</si>
  <si>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</si>
  <si>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</si>
  <si>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</si>
  <si>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</si>
  <si>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</si>
  <si>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</si>
  <si>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</si>
  <si>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</si>
  <si>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</si>
  <si>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</si>
  <si>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</si>
  <si>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</si>
  <si>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</si>
  <si>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</si>
  <si>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</si>
  <si>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</si>
  <si>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</si>
  <si>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</si>
  <si>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</si>
  <si>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</si>
  <si>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</si>
  <si>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</si>
  <si>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</si>
  <si>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</si>
  <si>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</si>
  <si>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</si>
  <si>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</si>
  <si>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</si>
  <si>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</si>
  <si>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</si>
  <si>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</si>
  <si>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</si>
  <si>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</si>
  <si>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</si>
  <si>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</si>
  <si>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</si>
  <si>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</si>
  <si>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</si>
  <si>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</si>
  <si>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</si>
  <si>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</si>
  <si>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</si>
  <si>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</si>
  <si>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</si>
  <si>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</si>
  <si>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</si>
  <si>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</si>
  <si>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</si>
  <si>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</si>
  <si>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</si>
  <si>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</si>
  <si>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</si>
  <si>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</si>
  <si>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</si>
  <si>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</si>
  <si>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</si>
  <si>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</si>
  <si>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</si>
  <si>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</si>
  <si>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</si>
  <si>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</si>
  <si>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</si>
  <si>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</si>
  <si>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</si>
  <si>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</si>
  <si>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</si>
  <si>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</si>
  <si>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</si>
  <si>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</si>
  <si>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</si>
  <si>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</si>
  <si>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</si>
  <si>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</si>
  <si>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</si>
  <si>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</si>
  <si>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</si>
  <si>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</si>
  <si>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</si>
  <si>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</si>
  <si>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</si>
  <si>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</si>
  <si>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</si>
  <si>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</si>
  <si>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</si>
  <si>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</si>
  <si>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</si>
  <si>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</si>
  <si>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</si>
  <si>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</si>
  <si>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</si>
  <si>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</si>
  <si>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</si>
  <si>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</si>
  <si>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</si>
  <si>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</si>
  <si>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</si>
  <si>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</si>
  <si>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</si>
  <si>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</si>
  <si>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</si>
  <si>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</si>
  <si>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</si>
  <si>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</si>
  <si>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</si>
  <si>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</si>
  <si>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</si>
  <si>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</si>
  <si>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</si>
  <si>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</si>
  <si>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</si>
  <si>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</si>
  <si>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</si>
  <si>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</si>
  <si>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</si>
  <si>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</si>
  <si>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</si>
  <si>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</si>
  <si>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</si>
  <si>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</si>
  <si>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</si>
  <si>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</si>
  <si>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</si>
  <si>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</si>
  <si>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</si>
  <si>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</si>
  <si>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</si>
  <si>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</si>
  <si>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</si>
  <si>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</si>
  <si>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</si>
  <si>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</si>
  <si>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</si>
  <si>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</si>
  <si>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</si>
  <si>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</si>
  <si>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</si>
  <si>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</si>
  <si>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</si>
  <si>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</si>
  <si>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</si>
  <si>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</si>
  <si>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</si>
  <si>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</si>
  <si>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</si>
  <si>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</si>
  <si>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</si>
  <si>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</si>
  <si>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</si>
  <si>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</si>
  <si>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</si>
  <si>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</si>
  <si>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</si>
  <si>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</si>
  <si>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</si>
  <si>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</si>
  <si>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</si>
  <si>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</si>
  <si>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</si>
  <si>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</si>
  <si>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</si>
  <si>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</si>
  <si>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</si>
  <si>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</si>
  <si>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</si>
  <si>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</si>
  <si>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</si>
  <si>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</si>
  <si>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</si>
  <si>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</si>
  <si>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</si>
  <si>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</si>
  <si>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</si>
  <si>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</si>
  <si>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</si>
  <si>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</si>
  <si>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</si>
  <si>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</si>
  <si>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</si>
  <si>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</si>
  <si>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</si>
  <si>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</si>
  <si>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</si>
  <si>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</si>
  <si>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</si>
  <si>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</si>
  <si>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</si>
  <si>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</si>
  <si>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</si>
  <si>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</si>
  <si>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</si>
  <si>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</si>
  <si>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</si>
  <si>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</si>
  <si>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</si>
  <si>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</si>
  <si>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</si>
  <si>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</si>
  <si>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</si>
  <si>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</si>
  <si>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</si>
  <si>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</si>
  <si>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</si>
  <si>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</si>
  <si>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</si>
  <si>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</si>
  <si>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</si>
  <si>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</si>
  <si>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</si>
  <si>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</si>
  <si>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</si>
  <si>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</si>
  <si>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</si>
  <si>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</si>
  <si>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Надходження авансів від покупців і замовників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</si>
  <si>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</si>
  <si>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</si>
  <si>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</si>
  <si>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</si>
  <si>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</si>
  <si>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</si>
  <si>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</si>
  <si>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</si>
  <si>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</si>
  <si>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Найменування видів діяльності за КВЕД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</si>
  <si>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</si>
  <si>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</si>
  <si>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</si>
  <si>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</si>
  <si>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</si>
  <si>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</si>
  <si>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</si>
  <si>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</si>
  <si>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</si>
  <si>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</si>
  <si>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</si>
  <si>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</si>
  <si>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</si>
  <si>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</si>
  <si>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</si>
  <si>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</si>
  <si>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</si>
  <si>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</si>
  <si>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</si>
  <si>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</si>
  <si>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</si>
  <si>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</si>
  <si>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</si>
  <si>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</si>
  <si>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</si>
  <si>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</si>
  <si>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</si>
  <si>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</si>
  <si>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</si>
  <si>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</si>
  <si>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</si>
  <si>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</si>
  <si>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</si>
  <si>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</si>
  <si>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</si>
  <si>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</si>
  <si>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</si>
  <si>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</si>
  <si>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</si>
  <si>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</si>
  <si>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</si>
  <si>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</si>
  <si>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</si>
  <si>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</si>
  <si>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</si>
  <si>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</si>
  <si>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</si>
  <si>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</si>
  <si>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</si>
  <si>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</si>
  <si>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</si>
  <si>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</si>
  <si>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</si>
  <si>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</si>
  <si>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</si>
  <si>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</si>
  <si>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</si>
  <si>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</si>
  <si>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</si>
  <si>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</si>
  <si>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</si>
  <si>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</si>
  <si>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</si>
  <si>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</si>
  <si>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</si>
  <si>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</si>
  <si>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</si>
  <si>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</si>
  <si>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</si>
  <si>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</si>
  <si>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</si>
  <si>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</si>
  <si>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</si>
  <si>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</si>
  <si>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</si>
  <si>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</si>
  <si>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</si>
  <si>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</si>
  <si>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</si>
  <si>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</si>
  <si>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</si>
  <si>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</si>
  <si>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</si>
  <si>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</si>
  <si>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</si>
  <si>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</si>
  <si>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</si>
  <si>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</si>
  <si>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</si>
  <si>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</si>
  <si>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</si>
  <si>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</si>
  <si>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</si>
  <si>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</si>
  <si>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</si>
  <si>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</si>
  <si>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</si>
  <si>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</si>
  <si>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</si>
  <si>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</si>
  <si>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</si>
  <si>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</si>
  <si>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</si>
  <si>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</si>
  <si>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</si>
  <si>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</si>
  <si>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</si>
  <si>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</si>
  <si>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</si>
  <si>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</si>
  <si>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</si>
  <si>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</si>
  <si>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</si>
  <si>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</si>
  <si>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</si>
  <si>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</si>
  <si>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</si>
  <si>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</si>
  <si>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</si>
  <si>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</si>
  <si>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</si>
  <si>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</si>
  <si>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</si>
  <si>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</si>
  <si>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</si>
  <si>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</si>
  <si>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</si>
  <si>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</si>
  <si>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Надходження грошових коштів від операційної діяльності</t>
  </si>
  <si>
    <t>Цільове фінансування (розшифрувати)</t>
  </si>
  <si>
    <t>Витрачання грошових коштів від операційної діяльності</t>
  </si>
  <si>
    <t>інші зобов’язання з податків і зборів (розшифрувати)</t>
  </si>
  <si>
    <t>Інші витрачання (розшифрувати)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</si>
  <si>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</si>
  <si>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</si>
  <si>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</si>
  <si>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</si>
  <si>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</si>
  <si>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</si>
  <si>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</si>
  <si>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</si>
  <si>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</si>
  <si>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</si>
  <si>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>Інші платежі (розшифрувати)</t>
  </si>
  <si>
    <t>Витрачання грошових коштів від фінансової діяльності</t>
  </si>
  <si>
    <t>члени наглядової ради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</si>
  <si>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</si>
  <si>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</si>
  <si>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</si>
  <si>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</si>
  <si>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</si>
  <si>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</si>
  <si>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</si>
  <si>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Чистий рух грошових коштів за звітний період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</si>
  <si>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</si>
  <si>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</si>
  <si>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</si>
  <si>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</si>
  <si>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</si>
  <si>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</si>
  <si>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</si>
  <si>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</si>
  <si>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</si>
  <si>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</si>
  <si>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</si>
  <si>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</si>
  <si>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 xml:space="preserve">керівник, усього, у тому числі: </t>
  </si>
  <si>
    <t>Зобов’язання з податків, зборів та інших обов’язкових платежів, у тому числі:</t>
  </si>
  <si>
    <t>3156/1</t>
  </si>
  <si>
    <t>3156/2</t>
  </si>
  <si>
    <t>Надходження від деривативів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</si>
  <si>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</si>
  <si>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</si>
  <si>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</si>
  <si>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Середньомісячні витрати на оплату праці одного працівника (гривень), усього, у тому числі: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</si>
  <si>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</si>
  <si>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</si>
  <si>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</si>
  <si>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</si>
  <si>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які 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</si>
  <si>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</si>
  <si>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</si>
  <si>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 одного працівника, грн, усього, у тому числі: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</si>
  <si>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</si>
  <si>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</si>
  <si>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№ з/п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</si>
  <si>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</si>
  <si>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</si>
  <si>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 xml:space="preserve">      1. Дані про підприємство, персонал та витрати на оплату праці*</t>
  </si>
  <si>
    <t>посадовий оклад</t>
  </si>
  <si>
    <t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</si>
  <si>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</si>
  <si>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</si>
  <si>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(квартал)</t>
  </si>
  <si>
    <t>Звітний період (квартал)</t>
  </si>
  <si>
    <t>до звіту про виконання фінансового плану за ___________ (квартал)</t>
  </si>
  <si>
    <r>
      <t xml:space="preserve">Середня кількість працівників </t>
    </r>
    <r>
      <rPr>
        <sz val="14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  <charset val="204"/>
      </rPr>
      <t>, у тому числі:</t>
    </r>
  </si>
  <si>
    <t xml:space="preserve">Комунальне підприємство «Житлово-експлуатаційна організація № 2» Полтавської міської ради </t>
  </si>
  <si>
    <t>Комунальне підприємство  «Декоративні культури»</t>
  </si>
  <si>
    <t>Комунальне підприємство «Спецкомбінат ритуального обслуговування»</t>
  </si>
  <si>
    <t>Полтавське комунальне автотранспортне підприємство 1628</t>
  </si>
  <si>
    <t>Комунальне підприємство Полтаваелектроавтотранс  Полтавської міської ради</t>
  </si>
  <si>
    <t>ПЕЗО Міськсвітло</t>
  </si>
  <si>
    <t>Комунальне підприємство "Центральна диспетчерська служба міських пасажирських перевезень" Полтавської міської ради</t>
  </si>
  <si>
    <t>Надання ландшафтних послуг</t>
  </si>
  <si>
    <t>Організування поховань і надання суміжних послуг</t>
  </si>
  <si>
    <t>Збирання безпечних відходів</t>
  </si>
  <si>
    <t>Оброблення та видалення безпечних відходів</t>
  </si>
  <si>
    <t>Каналізація,відведення і очищення стічних вод</t>
  </si>
  <si>
    <t>Оптова торгівля відходами та брухтом</t>
  </si>
  <si>
    <t>Пасажирський наземний транспорт міського та приміського сполучення</t>
  </si>
  <si>
    <t>Електромонтажні роботи</t>
  </si>
  <si>
    <t>Консультування з питань комерційної діяльності й керування</t>
  </si>
  <si>
    <t>Полтавський міський парк культури та відпочинку "Перемога"</t>
  </si>
  <si>
    <t>Комунальне підприємство Міський духовий оркестр Полтава</t>
  </si>
  <si>
    <t>Підприємство  КП "Палац дозвілля"</t>
  </si>
  <si>
    <t>функціонування атракціонів і тематичних парків</t>
  </si>
  <si>
    <t>Діяльність із підтримки театральних і концертних заходів</t>
  </si>
  <si>
    <t>КП "ПМ БТІ" ПМР</t>
  </si>
  <si>
    <t>КП "Міськбуджитлокомункомплект"</t>
  </si>
  <si>
    <t>КП "Полтавасервіс"</t>
  </si>
  <si>
    <t>Наданеня в оренду й експлуатацію власного чи орендованого нерухомого майна</t>
  </si>
  <si>
    <t>Будівництво житлових та нежитлових будівель</t>
  </si>
  <si>
    <t>Дяльність у сфері інжинірінгу, геології та геодезії, надання послуг із технічного консультування в цих сферах</t>
  </si>
  <si>
    <t>Театральна і мистецька діяльність</t>
  </si>
  <si>
    <t>Комплексне обслуговування об'єктів</t>
  </si>
  <si>
    <t>Спортивно-технічний комплекс "Лтава"</t>
  </si>
  <si>
    <t>Діяльність у сфері спорту</t>
  </si>
  <si>
    <t>Театральна і мистецьька діяльність</t>
  </si>
  <si>
    <t>70.22 Консультування з питань комерційної діяльності й керування</t>
  </si>
  <si>
    <t>81.10 Комплексне обслуговування об`єктів</t>
  </si>
  <si>
    <t>Каналізація, відведення і очищення стічних вод</t>
  </si>
  <si>
    <t>Інші послуги (зливання відходів на зливній станції, вивіз загальноміських відходів по договору субпідряду тощо))</t>
  </si>
  <si>
    <t>Основна діяльність</t>
  </si>
  <si>
    <t>Діяльність автомобільного регулярного транспорту</t>
  </si>
  <si>
    <t>Діяльність регулярного електротранспорту</t>
  </si>
  <si>
    <t>Діяльність автомобільно-вантажного транспорту</t>
  </si>
  <si>
    <t>Діяльність нерегулярного пасажирського транспорту</t>
  </si>
  <si>
    <t>Функціонування інфраструктури автомобільного та міського транспорту</t>
  </si>
  <si>
    <t>Діяльність їдалень</t>
  </si>
  <si>
    <t>Надання в оренду майна</t>
  </si>
  <si>
    <t>Рекламна діяльність</t>
  </si>
  <si>
    <t>Роздрібна торгівля іншими невживаними товарами</t>
  </si>
  <si>
    <t>Надання в оренду й експлуатацію власного чи орендованого нерухомого майна</t>
  </si>
  <si>
    <t>Діяльність у сфері інжирінгу,геології та геодезії</t>
  </si>
  <si>
    <t>ВАЗ 21061</t>
  </si>
  <si>
    <t>загальновиробничі потреби</t>
  </si>
  <si>
    <t>Лада 11183 Калина</t>
  </si>
  <si>
    <t>Підпорядкування головного інженера, заступника керівника</t>
  </si>
  <si>
    <t>вАЗ 21074</t>
  </si>
  <si>
    <t>Автомобиль DAEWOO</t>
  </si>
  <si>
    <t>Підпорядкування директора</t>
  </si>
  <si>
    <t>ВАЗ 210430-20ЗНГ</t>
  </si>
  <si>
    <t xml:space="preserve">для забезпечення виконання службових завдань працівниками АУП </t>
  </si>
  <si>
    <t>Придбання (виготовлення) основних засобів</t>
  </si>
  <si>
    <t>Європейський Банк Реконстррукції та Розвитку</t>
  </si>
  <si>
    <t>10000000 євро</t>
  </si>
  <si>
    <t>кредит</t>
  </si>
  <si>
    <t>1501323 15.05.20;1440000 09.09.20;13802 02.09.20</t>
  </si>
  <si>
    <t>не має</t>
  </si>
  <si>
    <t>не вимагається</t>
  </si>
  <si>
    <t>ГАЗ 3110</t>
  </si>
  <si>
    <t>Ланос</t>
  </si>
  <si>
    <t>ВАЗ 2107</t>
  </si>
  <si>
    <t>Фольксваген</t>
  </si>
  <si>
    <t>службові  поїздки</t>
  </si>
  <si>
    <t>ВАЗ 2109</t>
  </si>
  <si>
    <t xml:space="preserve">Ремонт картодрому </t>
  </si>
  <si>
    <t>Автомобілі : "Рено Кангу", CitroenBerlingo</t>
  </si>
  <si>
    <t>забезпечення господарської діяльності підприємства</t>
  </si>
  <si>
    <t>договір оренди</t>
  </si>
  <si>
    <t>Kia Sporttage</t>
  </si>
  <si>
    <t>перевезення працівників КП "ПМ БТІ" ПМР</t>
  </si>
  <si>
    <t>24.06.2019</t>
  </si>
  <si>
    <t>Hundau Sonata</t>
  </si>
  <si>
    <t>04.12.2019</t>
  </si>
  <si>
    <t>Інші необоротні активи</t>
  </si>
  <si>
    <t>Ремонтно-будівельна діяльність</t>
  </si>
  <si>
    <t>Додаток 2</t>
  </si>
  <si>
    <t>за  III квартал  2020 року</t>
  </si>
  <si>
    <t xml:space="preserve">Зведений звіт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</si>
</sst>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89" formatCode="_-* #,##0.00\ _г_р_н_._-;\-* #,##0.00\ _г_р_н_._-;_-* &quot;-&quot;??\ _г_р_н_._-;_-@_-"/>
    <numFmt numFmtId="197" formatCode="_-* #,##0.00_₴_-;\-* #,##0.00_₴_-;_-* &quot;-&quot;??_₴_-;_-@_-"/>
    <numFmt numFmtId="198" formatCode="0.0"/>
    <numFmt numFmtId="199" formatCode="#,##0.0"/>
    <numFmt numFmtId="204" formatCode="###\ ##0.000"/>
    <numFmt numFmtId="205" formatCode="_(&quot;$&quot;* #,##0.00_);_(&quot;$&quot;* \(#,##0.00\);_(&quot;$&quot;* &quot;-&quot;??_);_(@_)"/>
    <numFmt numFmtId="206" formatCode="_(* #,##0_);_(* \(#,##0\);_(* &quot;-&quot;_);_(@_)"/>
    <numFmt numFmtId="207" formatCode="_(* #,##0.00_);_(* \(#,##0.00\);_(* &quot;-&quot;??_);_(@_)"/>
    <numFmt numFmtId="208" formatCode="#,##0.0_ ;[Red]\-#,##0.0\ "/>
    <numFmt numFmtId="209" formatCode="0.0;\(0.0\);\ ;\-"/>
    <numFmt numFmtId="212" formatCode="_(* #,##0_);_(* \(#,##0\);_(* &quot;-&quot;??_);_(@_)"/>
    <numFmt numFmtId="213" formatCode="_(* #,##0.0_);_(* \(#,##0.0\);_(* &quot;-&quot;??_);_(@_)"/>
    <numFmt numFmtId="215" formatCode="_(* #,##0.0_);_(* \(#,##0.0\);_(* &quot;-&quot;_);_(@_)"/>
    <numFmt numFmtId="217" formatCode="_(* #,##0.000_);_(* \(#,##0.000\);_(* &quot;-&quot;_);_(@_)"/>
  </numFmts>
  <fonts count="7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89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204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205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6" fontId="66" fillId="0" borderId="0" applyFont="0" applyFill="0" applyBorder="0" applyAlignment="0" applyProtection="0"/>
    <xf numFmtId="207" fontId="6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209" fontId="68" fillId="22" borderId="12" applyFill="0" applyBorder="0">
      <alignment horizontal="center" vertical="center" wrapText="1"/>
      <protection locked="0"/>
    </xf>
    <xf numFmtId="204" fontId="69" fillId="0" borderId="0">
      <alignment wrapText="1"/>
    </xf>
    <xf numFmtId="204" fontId="36" fillId="0" borderId="0">
      <alignment wrapText="1"/>
    </xf>
  </cellStyleXfs>
  <cellXfs count="45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9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2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9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99" fontId="4" fillId="0" borderId="0" xfId="0" applyNumberFormat="1" applyFont="1" applyFill="1" applyBorder="1" applyAlignment="1">
      <alignment horizontal="center" vertical="center" wrapText="1"/>
    </xf>
    <xf numFmtId="19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5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99" fontId="5" fillId="0" borderId="0" xfId="0" quotePrefix="1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9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9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0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206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206" fontId="5" fillId="0" borderId="19" xfId="0" applyNumberFormat="1" applyFont="1" applyFill="1" applyBorder="1" applyAlignment="1">
      <alignment horizontal="center" vertical="center" wrapText="1"/>
    </xf>
    <xf numFmtId="206" fontId="4" fillId="27" borderId="3" xfId="0" applyNumberFormat="1" applyFont="1" applyFill="1" applyBorder="1" applyAlignment="1">
      <alignment horizontal="center" vertical="center" wrapText="1"/>
    </xf>
    <xf numFmtId="206" fontId="4" fillId="0" borderId="3" xfId="0" applyNumberFormat="1" applyFont="1" applyFill="1" applyBorder="1" applyAlignment="1">
      <alignment horizontal="center" vertical="center" wrapText="1"/>
    </xf>
    <xf numFmtId="215" fontId="5" fillId="29" borderId="3" xfId="0" applyNumberFormat="1" applyFont="1" applyFill="1" applyBorder="1" applyAlignment="1">
      <alignment horizontal="center" vertical="center" wrapText="1"/>
    </xf>
    <xf numFmtId="206" fontId="5" fillId="27" borderId="3" xfId="0" applyNumberFormat="1" applyFont="1" applyFill="1" applyBorder="1" applyAlignment="1">
      <alignment horizontal="center" vertical="center" wrapText="1"/>
    </xf>
    <xf numFmtId="206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206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206" fontId="5" fillId="0" borderId="17" xfId="0" applyNumberFormat="1" applyFont="1" applyFill="1" applyBorder="1" applyAlignment="1">
      <alignment horizontal="center" vertical="center" wrapText="1"/>
    </xf>
    <xf numFmtId="206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13" fontId="4" fillId="0" borderId="3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98" fontId="5" fillId="0" borderId="3" xfId="291" applyNumberFormat="1" applyFont="1" applyFill="1" applyBorder="1" applyAlignment="1">
      <alignment horizontal="right" vertical="center" wrapText="1"/>
    </xf>
    <xf numFmtId="206" fontId="5" fillId="30" borderId="3" xfId="0" applyNumberFormat="1" applyFont="1" applyFill="1" applyBorder="1" applyAlignment="1">
      <alignment horizontal="center" vertical="center" wrapText="1"/>
    </xf>
    <xf numFmtId="198" fontId="4" fillId="0" borderId="3" xfId="291" applyNumberFormat="1" applyFont="1" applyFill="1" applyBorder="1" applyAlignment="1">
      <alignment horizontal="right" vertical="center" wrapText="1"/>
    </xf>
    <xf numFmtId="206" fontId="4" fillId="26" borderId="3" xfId="0" applyNumberFormat="1" applyFont="1" applyFill="1" applyBorder="1" applyAlignment="1">
      <alignment horizontal="center" vertical="center" wrapText="1"/>
    </xf>
    <xf numFmtId="206" fontId="4" fillId="29" borderId="3" xfId="0" applyNumberFormat="1" applyFont="1" applyFill="1" applyBorder="1" applyAlignment="1">
      <alignment horizontal="center" vertical="center" wrapText="1"/>
    </xf>
    <xf numFmtId="206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06" fontId="5" fillId="0" borderId="0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>
      <alignment horizontal="center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199" fontId="5" fillId="0" borderId="19" xfId="0" applyNumberFormat="1" applyFont="1" applyFill="1" applyBorder="1" applyAlignment="1">
      <alignment horizontal="right" vertical="center" wrapText="1"/>
    </xf>
    <xf numFmtId="199" fontId="4" fillId="0" borderId="19" xfId="0" applyNumberFormat="1" applyFont="1" applyFill="1" applyBorder="1" applyAlignment="1">
      <alignment horizontal="right" vertical="center" wrapText="1"/>
    </xf>
    <xf numFmtId="215" fontId="4" fillId="29" borderId="3" xfId="0" applyNumberFormat="1" applyFont="1" applyFill="1" applyBorder="1" applyAlignment="1">
      <alignment horizontal="center" vertical="center" wrapText="1"/>
    </xf>
    <xf numFmtId="206" fontId="5" fillId="30" borderId="19" xfId="0" applyNumberFormat="1" applyFont="1" applyFill="1" applyBorder="1" applyAlignment="1">
      <alignment horizontal="center" vertical="center" wrapText="1"/>
    </xf>
    <xf numFmtId="199" fontId="5" fillId="30" borderId="3" xfId="237" applyNumberFormat="1" applyFont="1" applyFill="1" applyBorder="1" applyAlignment="1">
      <alignment horizontal="center" vertical="center" wrapText="1"/>
    </xf>
    <xf numFmtId="215" fontId="5" fillId="29" borderId="19" xfId="0" applyNumberFormat="1" applyFont="1" applyFill="1" applyBorder="1" applyAlignment="1">
      <alignment horizontal="center" vertical="center" wrapText="1"/>
    </xf>
    <xf numFmtId="215" fontId="5" fillId="29" borderId="15" xfId="0" applyNumberFormat="1" applyFont="1" applyFill="1" applyBorder="1" applyAlignment="1">
      <alignment horizontal="center" vertical="center" wrapText="1"/>
    </xf>
    <xf numFmtId="212" fontId="5" fillId="30" borderId="3" xfId="0" applyNumberFormat="1" applyFont="1" applyFill="1" applyBorder="1" applyAlignment="1">
      <alignment horizontal="center" vertical="center" wrapText="1"/>
    </xf>
    <xf numFmtId="213" fontId="5" fillId="30" borderId="3" xfId="0" applyNumberFormat="1" applyFont="1" applyFill="1" applyBorder="1" applyAlignment="1">
      <alignment horizontal="center" vertical="center" wrapText="1"/>
    </xf>
    <xf numFmtId="212" fontId="4" fillId="30" borderId="3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right" vertical="center" wrapText="1"/>
    </xf>
    <xf numFmtId="199" fontId="4" fillId="0" borderId="3" xfId="0" applyNumberFormat="1" applyFont="1" applyFill="1" applyBorder="1" applyAlignment="1">
      <alignment horizontal="right" vertical="center" wrapText="1"/>
    </xf>
    <xf numFmtId="199" fontId="5" fillId="30" borderId="3" xfId="0" applyNumberFormat="1" applyFont="1" applyFill="1" applyBorder="1" applyAlignment="1">
      <alignment horizontal="center" vertical="center" wrapText="1"/>
    </xf>
    <xf numFmtId="199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215" fontId="5" fillId="29" borderId="20" xfId="0" applyNumberFormat="1" applyFont="1" applyFill="1" applyBorder="1" applyAlignment="1">
      <alignment horizontal="center" vertical="center" wrapText="1"/>
    </xf>
    <xf numFmtId="215" fontId="5" fillId="22" borderId="3" xfId="0" applyNumberFormat="1" applyFont="1" applyFill="1" applyBorder="1" applyAlignment="1">
      <alignment horizontal="center" vertical="center" wrapText="1"/>
    </xf>
    <xf numFmtId="199" fontId="5" fillId="22" borderId="19" xfId="0" applyNumberFormat="1" applyFont="1" applyFill="1" applyBorder="1" applyAlignment="1">
      <alignment horizontal="right" vertical="center" wrapText="1"/>
    </xf>
    <xf numFmtId="215" fontId="5" fillId="22" borderId="20" xfId="0" applyNumberFormat="1" applyFont="1" applyFill="1" applyBorder="1" applyAlignment="1">
      <alignment horizontal="center" vertical="center" wrapText="1"/>
    </xf>
    <xf numFmtId="199" fontId="5" fillId="22" borderId="20" xfId="0" applyNumberFormat="1" applyFont="1" applyFill="1" applyBorder="1" applyAlignment="1">
      <alignment horizontal="right" vertical="center" wrapText="1"/>
    </xf>
    <xf numFmtId="206" fontId="5" fillId="0" borderId="3" xfId="245" applyNumberFormat="1" applyFont="1" applyFill="1" applyBorder="1" applyAlignment="1">
      <alignment horizontal="center" vertical="center" wrapText="1"/>
    </xf>
    <xf numFmtId="198" fontId="5" fillId="0" borderId="0" xfId="29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206" fontId="71" fillId="0" borderId="3" xfId="0" applyNumberFormat="1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206" fontId="4" fillId="27" borderId="15" xfId="0" applyNumberFormat="1" applyFont="1" applyFill="1" applyBorder="1" applyAlignment="1">
      <alignment horizontal="center" vertical="center" wrapText="1"/>
    </xf>
    <xf numFmtId="206" fontId="4" fillId="0" borderId="15" xfId="0" applyNumberFormat="1" applyFont="1" applyFill="1" applyBorder="1" applyAlignment="1">
      <alignment horizontal="center" vertical="center" wrapText="1"/>
    </xf>
    <xf numFmtId="198" fontId="4" fillId="0" borderId="15" xfId="291" applyNumberFormat="1" applyFont="1" applyFill="1" applyBorder="1" applyAlignment="1">
      <alignment horizontal="right" vertical="center" wrapText="1"/>
    </xf>
    <xf numFmtId="198" fontId="4" fillId="0" borderId="19" xfId="291" applyNumberFormat="1" applyFont="1" applyFill="1" applyBorder="1" applyAlignment="1">
      <alignment horizontal="right" vertical="center" wrapText="1"/>
    </xf>
    <xf numFmtId="198" fontId="5" fillId="0" borderId="16" xfId="291" applyNumberFormat="1" applyFont="1" applyFill="1" applyBorder="1" applyAlignment="1">
      <alignment horizontal="right" vertical="center" wrapText="1"/>
    </xf>
    <xf numFmtId="0" fontId="4" fillId="0" borderId="3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182" applyFont="1" applyFill="1" applyBorder="1" applyAlignment="1">
      <alignment horizontal="left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06" fontId="4" fillId="0" borderId="14" xfId="0" applyNumberFormat="1" applyFont="1" applyFill="1" applyBorder="1" applyAlignment="1">
      <alignment horizontal="center" vertical="center" wrapText="1"/>
    </xf>
    <xf numFmtId="206" fontId="4" fillId="0" borderId="17" xfId="0" applyNumberFormat="1" applyFont="1" applyFill="1" applyBorder="1" applyAlignment="1">
      <alignment horizontal="center" vertical="center" wrapText="1"/>
    </xf>
    <xf numFmtId="0" fontId="4" fillId="0" borderId="19" xfId="0" quotePrefix="1" applyNumberFormat="1" applyFont="1" applyFill="1" applyBorder="1" applyAlignment="1">
      <alignment horizontal="center" vertical="center"/>
    </xf>
    <xf numFmtId="199" fontId="4" fillId="0" borderId="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75" fillId="0" borderId="3" xfId="0" applyFont="1" applyFill="1" applyBorder="1" applyAlignment="1" applyProtection="1">
      <alignment horizontal="left" vertical="center" wrapText="1"/>
      <protection locked="0"/>
    </xf>
    <xf numFmtId="206" fontId="5" fillId="31" borderId="3" xfId="0" applyNumberFormat="1" applyFont="1" applyFill="1" applyBorder="1" applyAlignment="1">
      <alignment horizontal="center" vertical="center" wrapText="1"/>
    </xf>
    <xf numFmtId="206" fontId="4" fillId="31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215" fontId="5" fillId="0" borderId="3" xfId="0" applyNumberFormat="1" applyFont="1" applyFill="1" applyBorder="1" applyAlignment="1">
      <alignment horizontal="center" vertical="center" wrapText="1"/>
    </xf>
    <xf numFmtId="215" fontId="4" fillId="0" borderId="3" xfId="0" applyNumberFormat="1" applyFont="1" applyFill="1" applyBorder="1" applyAlignment="1">
      <alignment horizontal="center" vertical="center" wrapText="1"/>
    </xf>
    <xf numFmtId="49" fontId="4" fillId="0" borderId="0" xfId="0" quotePrefix="1" applyNumberFormat="1" applyFont="1" applyFill="1" applyBorder="1" applyAlignment="1">
      <alignment horizontal="left" vertical="center" wrapText="1"/>
    </xf>
    <xf numFmtId="49" fontId="5" fillId="0" borderId="0" xfId="0" quotePrefix="1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206" fontId="4" fillId="0" borderId="0" xfId="0" applyNumberFormat="1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left" vertical="center" wrapText="1"/>
    </xf>
    <xf numFmtId="0" fontId="5" fillId="0" borderId="0" xfId="245" applyFont="1" applyFill="1" applyBorder="1" applyAlignment="1">
      <alignment horizontal="right" vertical="center" wrapText="1"/>
    </xf>
    <xf numFmtId="198" fontId="4" fillId="0" borderId="0" xfId="291" applyNumberFormat="1" applyFont="1" applyFill="1" applyBorder="1" applyAlignment="1">
      <alignment horizontal="right" vertical="center" wrapText="1"/>
    </xf>
    <xf numFmtId="0" fontId="4" fillId="0" borderId="0" xfId="245" applyFont="1" applyFill="1" applyBorder="1" applyAlignment="1">
      <alignment horizontal="center" vertical="center" wrapText="1"/>
    </xf>
    <xf numFmtId="217" fontId="4" fillId="27" borderId="3" xfId="0" applyNumberFormat="1" applyFont="1" applyFill="1" applyBorder="1" applyAlignment="1">
      <alignment horizontal="center" vertical="center" wrapText="1"/>
    </xf>
    <xf numFmtId="206" fontId="4" fillId="0" borderId="0" xfId="0" applyNumberFormat="1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2" fontId="5" fillId="0" borderId="3" xfId="245" applyNumberFormat="1" applyFont="1" applyFill="1" applyBorder="1" applyAlignment="1">
      <alignment horizontal="right" vertical="center" wrapText="1"/>
    </xf>
    <xf numFmtId="0" fontId="4" fillId="0" borderId="14" xfId="245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4" fillId="0" borderId="24" xfId="237" applyNumberFormat="1" applyFont="1" applyFill="1" applyBorder="1" applyAlignment="1">
      <alignment horizontal="center" vertical="center" wrapText="1"/>
    </xf>
    <xf numFmtId="0" fontId="4" fillId="0" borderId="25" xfId="237" applyNumberFormat="1" applyFont="1" applyFill="1" applyBorder="1" applyAlignment="1">
      <alignment horizontal="center" vertical="center" wrapText="1"/>
    </xf>
    <xf numFmtId="0" fontId="4" fillId="0" borderId="26" xfId="23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199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9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12" fontId="4" fillId="30" borderId="34" xfId="0" applyNumberFormat="1" applyFont="1" applyFill="1" applyBorder="1" applyAlignment="1">
      <alignment vertical="center" wrapText="1"/>
    </xf>
    <xf numFmtId="212" fontId="4" fillId="30" borderId="13" xfId="0" applyNumberFormat="1" applyFont="1" applyFill="1" applyBorder="1" applyAlignment="1">
      <alignment vertical="center" wrapText="1"/>
    </xf>
    <xf numFmtId="212" fontId="4" fillId="30" borderId="35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/>
    </xf>
    <xf numFmtId="212" fontId="5" fillId="0" borderId="14" xfId="0" applyNumberFormat="1" applyFont="1" applyFill="1" applyBorder="1" applyAlignment="1">
      <alignment horizontal="center" vertical="center" wrapText="1"/>
    </xf>
    <xf numFmtId="212" fontId="5" fillId="0" borderId="17" xfId="0" applyNumberFormat="1" applyFont="1" applyFill="1" applyBorder="1" applyAlignment="1">
      <alignment horizontal="center" vertical="center" wrapText="1"/>
    </xf>
    <xf numFmtId="212" fontId="5" fillId="0" borderId="16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vertical="center" wrapText="1"/>
    </xf>
    <xf numFmtId="212" fontId="5" fillId="0" borderId="16" xfId="0" applyNumberFormat="1" applyFont="1" applyFill="1" applyBorder="1" applyAlignment="1">
      <alignment vertical="center" wrapText="1"/>
    </xf>
    <xf numFmtId="213" fontId="5" fillId="0" borderId="14" xfId="291" applyNumberFormat="1" applyFont="1" applyFill="1" applyBorder="1" applyAlignment="1">
      <alignment vertical="center" wrapText="1"/>
    </xf>
    <xf numFmtId="213" fontId="5" fillId="0" borderId="16" xfId="291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212" fontId="5" fillId="0" borderId="14" xfId="0" applyNumberFormat="1" applyFont="1" applyFill="1" applyBorder="1" applyAlignment="1">
      <alignment vertical="center" wrapText="1"/>
    </xf>
    <xf numFmtId="212" fontId="5" fillId="0" borderId="17" xfId="0" applyNumberFormat="1" applyFont="1" applyFill="1" applyBorder="1" applyAlignment="1">
      <alignment vertical="center" wrapText="1"/>
    </xf>
    <xf numFmtId="212" fontId="4" fillId="30" borderId="14" xfId="0" applyNumberFormat="1" applyFont="1" applyFill="1" applyBorder="1" applyAlignment="1">
      <alignment vertical="center" wrapText="1"/>
    </xf>
    <xf numFmtId="212" fontId="4" fillId="30" borderId="17" xfId="0" applyNumberFormat="1" applyFont="1" applyFill="1" applyBorder="1" applyAlignment="1">
      <alignment vertical="center" wrapText="1"/>
    </xf>
    <xf numFmtId="212" fontId="4" fillId="30" borderId="16" xfId="0" applyNumberFormat="1" applyFont="1" applyFill="1" applyBorder="1" applyAlignment="1">
      <alignment vertical="center" wrapText="1"/>
    </xf>
    <xf numFmtId="212" fontId="4" fillId="30" borderId="14" xfId="0" applyNumberFormat="1" applyFont="1" applyFill="1" applyBorder="1" applyAlignment="1">
      <alignment horizontal="center" vertical="center" wrapText="1"/>
    </xf>
    <xf numFmtId="212" fontId="4" fillId="30" borderId="17" xfId="0" applyNumberFormat="1" applyFont="1" applyFill="1" applyBorder="1" applyAlignment="1">
      <alignment horizontal="center" vertical="center" wrapText="1"/>
    </xf>
    <xf numFmtId="212" fontId="4" fillId="30" borderId="16" xfId="0" applyNumberFormat="1" applyFont="1" applyFill="1" applyBorder="1" applyAlignment="1">
      <alignment horizontal="center" vertical="center" wrapText="1"/>
    </xf>
    <xf numFmtId="213" fontId="4" fillId="0" borderId="14" xfId="291" applyNumberFormat="1" applyFont="1" applyFill="1" applyBorder="1" applyAlignment="1">
      <alignment vertical="center" wrapText="1"/>
    </xf>
    <xf numFmtId="213" fontId="4" fillId="0" borderId="16" xfId="291" applyNumberFormat="1" applyFont="1" applyFill="1" applyBorder="1" applyAlignment="1">
      <alignment vertical="center" wrapText="1"/>
    </xf>
    <xf numFmtId="213" fontId="4" fillId="30" borderId="14" xfId="0" applyNumberFormat="1" applyFont="1" applyFill="1" applyBorder="1" applyAlignment="1">
      <alignment horizontal="center" vertical="center" wrapText="1"/>
    </xf>
    <xf numFmtId="213" fontId="4" fillId="30" borderId="17" xfId="0" applyNumberFormat="1" applyFont="1" applyFill="1" applyBorder="1" applyAlignment="1">
      <alignment horizontal="center" vertical="center" wrapText="1"/>
    </xf>
    <xf numFmtId="213" fontId="4" fillId="30" borderId="16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vertical="center" wrapText="1"/>
    </xf>
    <xf numFmtId="213" fontId="4" fillId="30" borderId="14" xfId="0" applyNumberFormat="1" applyFont="1" applyFill="1" applyBorder="1" applyAlignment="1">
      <alignment vertical="center" wrapText="1"/>
    </xf>
    <xf numFmtId="213" fontId="4" fillId="30" borderId="17" xfId="0" applyNumberFormat="1" applyFont="1" applyFill="1" applyBorder="1" applyAlignment="1">
      <alignment vertical="center" wrapText="1"/>
    </xf>
    <xf numFmtId="213" fontId="4" fillId="30" borderId="16" xfId="0" applyNumberFormat="1" applyFont="1" applyFill="1" applyBorder="1" applyAlignment="1">
      <alignment vertical="center" wrapText="1"/>
    </xf>
    <xf numFmtId="213" fontId="5" fillId="30" borderId="14" xfId="0" applyNumberFormat="1" applyFont="1" applyFill="1" applyBorder="1" applyAlignment="1">
      <alignment horizontal="center" vertical="center" wrapText="1"/>
    </xf>
    <xf numFmtId="213" fontId="5" fillId="30" borderId="17" xfId="0" applyNumberFormat="1" applyFont="1" applyFill="1" applyBorder="1" applyAlignment="1">
      <alignment horizontal="center" vertical="center" wrapText="1"/>
    </xf>
    <xf numFmtId="213" fontId="5" fillId="3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213" fontId="5" fillId="30" borderId="14" xfId="0" applyNumberFormat="1" applyFont="1" applyFill="1" applyBorder="1" applyAlignment="1">
      <alignment vertical="center" wrapText="1"/>
    </xf>
    <xf numFmtId="213" fontId="5" fillId="30" borderId="17" xfId="0" applyNumberFormat="1" applyFont="1" applyFill="1" applyBorder="1" applyAlignment="1">
      <alignment vertical="center" wrapText="1"/>
    </xf>
    <xf numFmtId="213" fontId="5" fillId="30" borderId="16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199" fontId="5" fillId="0" borderId="14" xfId="0" applyNumberFormat="1" applyFont="1" applyFill="1" applyBorder="1" applyAlignment="1">
      <alignment horizontal="center" vertical="center" wrapText="1"/>
    </xf>
    <xf numFmtId="199" fontId="5" fillId="0" borderId="16" xfId="0" applyNumberFormat="1" applyFont="1" applyFill="1" applyBorder="1" applyAlignment="1">
      <alignment horizontal="center" vertical="center" wrapText="1"/>
    </xf>
    <xf numFmtId="199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212" fontId="5" fillId="30" borderId="14" xfId="0" applyNumberFormat="1" applyFont="1" applyFill="1" applyBorder="1" applyAlignment="1">
      <alignment horizontal="center" vertical="center" wrapText="1"/>
    </xf>
    <xf numFmtId="212" fontId="5" fillId="3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213" fontId="6" fillId="0" borderId="14" xfId="0" applyNumberFormat="1" applyFont="1" applyFill="1" applyBorder="1" applyAlignment="1">
      <alignment horizontal="center" vertical="center" wrapText="1"/>
    </xf>
    <xf numFmtId="213" fontId="6" fillId="0" borderId="17" xfId="0" applyNumberFormat="1" applyFont="1" applyFill="1" applyBorder="1" applyAlignment="1">
      <alignment horizontal="center" vertical="center" wrapText="1"/>
    </xf>
    <xf numFmtId="213" fontId="6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212" fontId="4" fillId="0" borderId="14" xfId="0" applyNumberFormat="1" applyFont="1" applyFill="1" applyBorder="1" applyAlignment="1">
      <alignment vertical="center" wrapText="1"/>
    </xf>
    <xf numFmtId="212" fontId="4" fillId="0" borderId="17" xfId="0" applyNumberFormat="1" applyFont="1" applyFill="1" applyBorder="1" applyAlignment="1">
      <alignment vertical="center" wrapText="1"/>
    </xf>
    <xf numFmtId="212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12" fontId="4" fillId="0" borderId="14" xfId="0" applyNumberFormat="1" applyFont="1" applyFill="1" applyBorder="1" applyAlignment="1">
      <alignment horizontal="center" vertical="center" wrapText="1"/>
    </xf>
    <xf numFmtId="212" fontId="4" fillId="0" borderId="17" xfId="0" applyNumberFormat="1" applyFont="1" applyFill="1" applyBorder="1" applyAlignment="1">
      <alignment horizontal="center" vertical="center" wrapText="1"/>
    </xf>
    <xf numFmtId="212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21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7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212" fontId="4" fillId="30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213" fontId="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 applyAlignment="1">
      <alignment horizontal="left" vertical="center" wrapText="1"/>
    </xf>
    <xf numFmtId="19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 shrinkToFit="1"/>
    </xf>
    <xf numFmtId="3" fontId="10" fillId="0" borderId="14" xfId="0" applyNumberFormat="1" applyFont="1" applyFill="1" applyBorder="1" applyAlignment="1">
      <alignment horizontal="center" vertical="center" wrapText="1" shrinkToFit="1"/>
    </xf>
    <xf numFmtId="3" fontId="10" fillId="0" borderId="16" xfId="0" applyNumberFormat="1" applyFont="1" applyFill="1" applyBorder="1" applyAlignment="1">
      <alignment horizontal="center" vertical="center" wrapText="1" shrinkToFit="1"/>
    </xf>
    <xf numFmtId="213" fontId="5" fillId="0" borderId="14" xfId="0" applyNumberFormat="1" applyFont="1" applyFill="1" applyBorder="1" applyAlignment="1">
      <alignment horizontal="center" vertical="center" wrapText="1"/>
    </xf>
    <xf numFmtId="213" fontId="5" fillId="0" borderId="17" xfId="0" applyNumberFormat="1" applyFont="1" applyFill="1" applyBorder="1" applyAlignment="1">
      <alignment horizontal="center" vertical="center" wrapText="1"/>
    </xf>
    <xf numFmtId="213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7"/>
  <sheetViews>
    <sheetView tabSelected="1" topLeftCell="A37" zoomScale="80" zoomScaleNormal="80" workbookViewId="0">
      <selection activeCell="A64" sqref="A64"/>
    </sheetView>
  </sheetViews>
  <sheetFormatPr defaultRowHeight="18.75"/>
  <cols>
    <col min="1" max="1" width="83.42578125" style="3" customWidth="1"/>
    <col min="2" max="2" width="16" style="25" customWidth="1"/>
    <col min="3" max="3" width="15.85546875" style="25" customWidth="1"/>
    <col min="4" max="4" width="17" style="25" customWidth="1"/>
    <col min="5" max="5" width="15" style="25" customWidth="1"/>
    <col min="6" max="6" width="16.140625" style="25" customWidth="1"/>
    <col min="7" max="7" width="18.7109375" style="25" customWidth="1"/>
    <col min="8" max="8" width="15.5703125" style="25" customWidth="1"/>
    <col min="9" max="9" width="7.28515625" style="3" customWidth="1"/>
    <col min="10" max="16384" width="9.140625" style="3"/>
  </cols>
  <sheetData>
    <row r="2" spans="1:9" ht="18.75" customHeight="1">
      <c r="B2" s="22"/>
      <c r="C2" s="22"/>
      <c r="D2" s="22"/>
      <c r="E2" s="3"/>
      <c r="F2" s="233" t="s">
        <v>528</v>
      </c>
      <c r="G2" s="233"/>
      <c r="H2" s="233"/>
      <c r="I2" s="121"/>
    </row>
    <row r="3" spans="1:9" ht="18.75" customHeight="1">
      <c r="A3" s="25"/>
      <c r="E3" s="79"/>
      <c r="F3" s="79"/>
      <c r="G3" s="79"/>
      <c r="H3" s="79"/>
      <c r="I3" s="121"/>
    </row>
    <row r="4" spans="1:9">
      <c r="B4" s="4"/>
      <c r="C4" s="4"/>
      <c r="D4" s="4"/>
      <c r="F4" s="114"/>
    </row>
    <row r="5" spans="1:9" ht="20.100000000000001" customHeight="1">
      <c r="A5" s="76"/>
      <c r="B5" s="230"/>
      <c r="C5" s="230"/>
      <c r="D5" s="230"/>
      <c r="E5" s="230"/>
      <c r="F5" s="77"/>
      <c r="G5" s="42" t="s">
        <v>110</v>
      </c>
      <c r="H5" s="6" t="s">
        <v>409</v>
      </c>
    </row>
    <row r="6" spans="1:9" ht="20.100000000000001" customHeight="1">
      <c r="A6" s="80" t="s">
        <v>14</v>
      </c>
      <c r="B6" s="230"/>
      <c r="C6" s="230"/>
      <c r="D6" s="230"/>
      <c r="E6" s="230"/>
      <c r="F6" s="82"/>
      <c r="G6" s="15" t="s">
        <v>105</v>
      </c>
      <c r="H6" s="6"/>
    </row>
    <row r="7" spans="1:9" ht="20.100000000000001" customHeight="1">
      <c r="A7" s="76" t="s">
        <v>15</v>
      </c>
      <c r="B7" s="230"/>
      <c r="C7" s="230"/>
      <c r="D7" s="230"/>
      <c r="E7" s="230"/>
      <c r="F7" s="77"/>
      <c r="G7" s="15" t="s">
        <v>104</v>
      </c>
      <c r="H7" s="6"/>
    </row>
    <row r="8" spans="1:9" ht="20.100000000000001" customHeight="1">
      <c r="A8" s="76" t="s">
        <v>20</v>
      </c>
      <c r="B8" s="230"/>
      <c r="C8" s="230"/>
      <c r="D8" s="230"/>
      <c r="E8" s="230"/>
      <c r="F8" s="77"/>
      <c r="G8" s="15" t="s">
        <v>103</v>
      </c>
      <c r="H8" s="6"/>
    </row>
    <row r="9" spans="1:9" ht="20.100000000000001" customHeight="1">
      <c r="A9" s="206" t="s">
        <v>427</v>
      </c>
      <c r="B9" s="230"/>
      <c r="C9" s="230"/>
      <c r="D9" s="230"/>
      <c r="E9" s="230"/>
      <c r="F9" s="82"/>
      <c r="G9" s="15" t="s">
        <v>9</v>
      </c>
      <c r="H9" s="6"/>
    </row>
    <row r="10" spans="1:9" ht="20.100000000000001" customHeight="1">
      <c r="A10" s="80" t="s">
        <v>17</v>
      </c>
      <c r="B10" s="230"/>
      <c r="C10" s="230"/>
      <c r="D10" s="230"/>
      <c r="E10" s="230"/>
      <c r="F10" s="82"/>
      <c r="G10" s="15" t="s">
        <v>8</v>
      </c>
      <c r="H10" s="6"/>
    </row>
    <row r="11" spans="1:9" ht="20.100000000000001" customHeight="1">
      <c r="A11" s="80" t="s">
        <v>16</v>
      </c>
      <c r="B11" s="230"/>
      <c r="C11" s="230"/>
      <c r="D11" s="230"/>
      <c r="E11" s="230"/>
      <c r="F11" s="82"/>
      <c r="G11" s="15" t="s">
        <v>10</v>
      </c>
      <c r="H11" s="6"/>
    </row>
    <row r="12" spans="1:9" ht="20.100000000000001" customHeight="1">
      <c r="A12" s="80" t="s">
        <v>343</v>
      </c>
      <c r="B12" s="230"/>
      <c r="C12" s="230"/>
      <c r="D12" s="230"/>
      <c r="E12" s="230"/>
      <c r="F12" s="230" t="s">
        <v>129</v>
      </c>
      <c r="G12" s="232"/>
      <c r="H12" s="12"/>
    </row>
    <row r="13" spans="1:9" ht="20.100000000000001" customHeight="1">
      <c r="A13" s="80" t="s">
        <v>21</v>
      </c>
      <c r="B13" s="230"/>
      <c r="C13" s="230"/>
      <c r="D13" s="230"/>
      <c r="E13" s="230"/>
      <c r="F13" s="230" t="s">
        <v>130</v>
      </c>
      <c r="G13" s="231"/>
      <c r="H13" s="12"/>
    </row>
    <row r="14" spans="1:9" ht="20.100000000000001" customHeight="1">
      <c r="A14" s="80" t="s">
        <v>87</v>
      </c>
      <c r="B14" s="230"/>
      <c r="C14" s="230"/>
      <c r="D14" s="230"/>
      <c r="E14" s="230"/>
      <c r="F14" s="81"/>
      <c r="G14" s="81"/>
      <c r="H14" s="81"/>
    </row>
    <row r="15" spans="1:9" ht="20.100000000000001" customHeight="1">
      <c r="A15" s="76" t="s">
        <v>11</v>
      </c>
      <c r="B15" s="230"/>
      <c r="C15" s="230"/>
      <c r="D15" s="230"/>
      <c r="E15" s="230"/>
      <c r="F15" s="78"/>
      <c r="G15" s="78"/>
      <c r="H15" s="78"/>
    </row>
    <row r="16" spans="1:9" ht="20.100000000000001" customHeight="1">
      <c r="A16" s="80" t="s">
        <v>12</v>
      </c>
      <c r="B16" s="230"/>
      <c r="C16" s="230"/>
      <c r="D16" s="230"/>
      <c r="E16" s="230"/>
      <c r="F16" s="81"/>
      <c r="G16" s="81"/>
      <c r="H16" s="81"/>
    </row>
    <row r="17" spans="1:8" ht="20.100000000000001" customHeight="1">
      <c r="A17" s="76" t="s">
        <v>13</v>
      </c>
      <c r="B17" s="230"/>
      <c r="C17" s="230"/>
      <c r="D17" s="230"/>
      <c r="E17" s="230"/>
      <c r="F17" s="78"/>
      <c r="G17" s="78"/>
      <c r="H17" s="78"/>
    </row>
    <row r="18" spans="1:8" ht="19.5" customHeight="1">
      <c r="A18" s="79"/>
      <c r="B18" s="3"/>
      <c r="C18" s="3"/>
      <c r="D18" s="3"/>
      <c r="E18" s="3"/>
      <c r="F18" s="3"/>
      <c r="G18" s="3"/>
      <c r="H18" s="3"/>
    </row>
    <row r="19" spans="1:8" ht="19.5" customHeight="1">
      <c r="A19" s="234" t="s">
        <v>530</v>
      </c>
      <c r="B19" s="234"/>
      <c r="C19" s="234"/>
      <c r="D19" s="234"/>
      <c r="E19" s="234"/>
      <c r="F19" s="234"/>
      <c r="G19" s="234"/>
      <c r="H19" s="234"/>
    </row>
    <row r="20" spans="1:8">
      <c r="A20" s="234" t="s">
        <v>410</v>
      </c>
      <c r="B20" s="234"/>
      <c r="C20" s="234"/>
      <c r="D20" s="234"/>
      <c r="E20" s="234"/>
      <c r="F20" s="234"/>
      <c r="G20" s="234"/>
      <c r="H20" s="234"/>
    </row>
    <row r="21" spans="1:8">
      <c r="A21" s="13"/>
      <c r="B21" s="234" t="s">
        <v>529</v>
      </c>
      <c r="C21" s="234"/>
      <c r="D21" s="13"/>
      <c r="E21" s="13"/>
      <c r="F21" s="13"/>
      <c r="G21" s="13"/>
      <c r="H21" s="13"/>
    </row>
    <row r="22" spans="1:8">
      <c r="A22" s="249" t="s">
        <v>443</v>
      </c>
      <c r="B22" s="249"/>
      <c r="C22" s="249"/>
      <c r="D22" s="249"/>
      <c r="E22" s="249"/>
      <c r="F22" s="249"/>
      <c r="G22" s="249"/>
      <c r="H22" s="249"/>
    </row>
    <row r="23" spans="1:8" ht="9" customHeight="1">
      <c r="A23" s="13"/>
      <c r="B23" s="13"/>
      <c r="C23" s="13"/>
      <c r="D23" s="13"/>
      <c r="E23" s="13"/>
      <c r="F23" s="13"/>
      <c r="G23" s="13"/>
      <c r="H23" s="13"/>
    </row>
    <row r="24" spans="1:8">
      <c r="A24" s="234" t="s">
        <v>136</v>
      </c>
      <c r="B24" s="234"/>
      <c r="C24" s="234"/>
      <c r="D24" s="234"/>
      <c r="E24" s="234"/>
      <c r="F24" s="234"/>
      <c r="G24" s="234"/>
      <c r="H24" s="234"/>
    </row>
    <row r="25" spans="1:8" ht="12" customHeight="1">
      <c r="B25" s="27"/>
      <c r="C25" s="27"/>
      <c r="D25" s="27"/>
      <c r="E25" s="27"/>
      <c r="F25" s="27"/>
      <c r="G25" s="27"/>
      <c r="H25" s="27"/>
    </row>
    <row r="26" spans="1:8" ht="33" customHeight="1">
      <c r="A26" s="248" t="s">
        <v>180</v>
      </c>
      <c r="B26" s="235" t="s">
        <v>18</v>
      </c>
      <c r="C26" s="235" t="s">
        <v>152</v>
      </c>
      <c r="D26" s="235"/>
      <c r="E26" s="250" t="s">
        <v>444</v>
      </c>
      <c r="F26" s="250"/>
      <c r="G26" s="250"/>
      <c r="H26" s="250"/>
    </row>
    <row r="27" spans="1:8" ht="30" customHeight="1">
      <c r="A27" s="248"/>
      <c r="B27" s="235"/>
      <c r="C27" s="7" t="s">
        <v>167</v>
      </c>
      <c r="D27" s="7" t="s">
        <v>168</v>
      </c>
      <c r="E27" s="188" t="s">
        <v>169</v>
      </c>
      <c r="F27" s="189" t="s">
        <v>160</v>
      </c>
      <c r="G27" s="74" t="s">
        <v>175</v>
      </c>
      <c r="H27" s="74" t="s">
        <v>176</v>
      </c>
    </row>
    <row r="28" spans="1:8" ht="19.5" thickBot="1">
      <c r="A28" s="6">
        <v>1</v>
      </c>
      <c r="B28" s="7">
        <v>2</v>
      </c>
      <c r="C28" s="6">
        <v>3</v>
      </c>
      <c r="D28" s="7">
        <v>4</v>
      </c>
      <c r="E28" s="6">
        <v>5</v>
      </c>
      <c r="F28" s="7">
        <v>6</v>
      </c>
      <c r="G28" s="6">
        <v>7</v>
      </c>
      <c r="H28" s="7">
        <v>8</v>
      </c>
    </row>
    <row r="29" spans="1:8" s="5" customFormat="1" ht="42.75" customHeight="1" thickBot="1">
      <c r="A29" s="236" t="s">
        <v>82</v>
      </c>
      <c r="B29" s="237"/>
      <c r="C29" s="237"/>
      <c r="D29" s="237"/>
      <c r="E29" s="237"/>
      <c r="F29" s="237"/>
      <c r="G29" s="237"/>
      <c r="H29" s="238"/>
    </row>
    <row r="30" spans="1:8" s="5" customFormat="1" ht="39" customHeight="1">
      <c r="A30" s="197" t="s">
        <v>137</v>
      </c>
      <c r="B30" s="198">
        <v>1000</v>
      </c>
      <c r="C30" s="139">
        <f>'I. Фін результат'!C7</f>
        <v>170391.9</v>
      </c>
      <c r="D30" s="139">
        <f>'I. Фін результат'!D7</f>
        <v>167957.7</v>
      </c>
      <c r="E30" s="139">
        <f>'I. Фін результат'!E7</f>
        <v>64528.003416666666</v>
      </c>
      <c r="F30" s="139">
        <f>'I. Фін результат'!F7</f>
        <v>57117.599999999999</v>
      </c>
      <c r="G30" s="139">
        <f>F30-E30</f>
        <v>-7410.4034166666679</v>
      </c>
      <c r="H30" s="164">
        <f>(F30/E30)*100</f>
        <v>88.515988370480613</v>
      </c>
    </row>
    <row r="31" spans="1:8" s="5" customFormat="1" ht="20.100000000000001" customHeight="1">
      <c r="A31" s="87" t="s">
        <v>121</v>
      </c>
      <c r="B31" s="7">
        <v>1010</v>
      </c>
      <c r="C31" s="122">
        <f>'I. Фін результат'!C8</f>
        <v>-247280.78</v>
      </c>
      <c r="D31" s="122">
        <f>'I. Фін результат'!D8</f>
        <v>-288672.48199999996</v>
      </c>
      <c r="E31" s="122">
        <f>'I. Фін результат'!E8</f>
        <v>-99012.804989529555</v>
      </c>
      <c r="F31" s="122">
        <f>'I. Фін результат'!F8</f>
        <v>-97784.171999999991</v>
      </c>
      <c r="G31" s="122">
        <f t="shared" ref="G31:G76" si="0">F31-E31</f>
        <v>1228.6329895295639</v>
      </c>
      <c r="H31" s="163">
        <f t="shared" ref="H31:H76" si="1">(F31/E31)*100</f>
        <v>98.759117076160507</v>
      </c>
    </row>
    <row r="32" spans="1:8" s="5" customFormat="1" ht="20.100000000000001" customHeight="1">
      <c r="A32" s="88" t="s">
        <v>170</v>
      </c>
      <c r="B32" s="196">
        <v>1020</v>
      </c>
      <c r="C32" s="123">
        <f>SUM(C30:C31)</f>
        <v>-76888.88</v>
      </c>
      <c r="D32" s="123">
        <f>SUM(D30:D31)</f>
        <v>-120714.78199999995</v>
      </c>
      <c r="E32" s="123">
        <f>SUM(E30:E31)</f>
        <v>-34484.801572862889</v>
      </c>
      <c r="F32" s="123">
        <f>SUM(F30:F31)</f>
        <v>-40666.571999999993</v>
      </c>
      <c r="G32" s="139">
        <f t="shared" si="0"/>
        <v>-6181.770427137104</v>
      </c>
      <c r="H32" s="164">
        <f t="shared" si="1"/>
        <v>117.92607219756115</v>
      </c>
    </row>
    <row r="33" spans="1:9" s="5" customFormat="1" ht="20.100000000000001" customHeight="1">
      <c r="A33" s="87" t="s">
        <v>147</v>
      </c>
      <c r="B33" s="9">
        <v>1030</v>
      </c>
      <c r="C33" s="122">
        <f>'I. Фін результат'!C18</f>
        <v>-35831.404999999999</v>
      </c>
      <c r="D33" s="122">
        <f>'I. Фін результат'!D18</f>
        <v>-40586.365999999995</v>
      </c>
      <c r="E33" s="122">
        <f>'I. Фін результат'!E18</f>
        <v>-15049.974193333337</v>
      </c>
      <c r="F33" s="122">
        <f>'I. Фін результат'!F18</f>
        <v>-13699.166000000003</v>
      </c>
      <c r="G33" s="122">
        <f t="shared" si="0"/>
        <v>1350.8081933333342</v>
      </c>
      <c r="H33" s="163">
        <f t="shared" si="1"/>
        <v>91.024514886333165</v>
      </c>
      <c r="I33" s="216"/>
    </row>
    <row r="34" spans="1:9" s="5" customFormat="1" ht="39.75" customHeight="1">
      <c r="A34" s="8" t="s">
        <v>88</v>
      </c>
      <c r="B34" s="9">
        <v>1031</v>
      </c>
      <c r="C34" s="122">
        <f>'I. Фін результат'!C19</f>
        <v>-1005.6999999999999</v>
      </c>
      <c r="D34" s="122">
        <f>'I. Фін результат'!D19</f>
        <v>-764.74199999999996</v>
      </c>
      <c r="E34" s="122">
        <f>'I. Фін результат'!E19</f>
        <v>-334.20424999999994</v>
      </c>
      <c r="F34" s="122">
        <f>'I. Фін результат'!F19</f>
        <v>-226.34199999999998</v>
      </c>
      <c r="G34" s="122">
        <f t="shared" si="0"/>
        <v>107.86224999999996</v>
      </c>
      <c r="H34" s="163">
        <f t="shared" si="1"/>
        <v>67.725649808462947</v>
      </c>
      <c r="I34" s="216"/>
    </row>
    <row r="35" spans="1:9" s="5" customFormat="1" ht="20.100000000000001" customHeight="1">
      <c r="A35" s="8" t="s">
        <v>139</v>
      </c>
      <c r="B35" s="9">
        <v>1032</v>
      </c>
      <c r="C35" s="122">
        <f>'I. Фін результат'!C20</f>
        <v>-9</v>
      </c>
      <c r="D35" s="122">
        <f>'I. Фін результат'!D20</f>
        <v>-9</v>
      </c>
      <c r="E35" s="122">
        <f>'I. Фін результат'!E20</f>
        <v>-3</v>
      </c>
      <c r="F35" s="122">
        <f>'I. Фін результат'!F20</f>
        <v>-3</v>
      </c>
      <c r="G35" s="122">
        <f t="shared" si="0"/>
        <v>0</v>
      </c>
      <c r="H35" s="163">
        <f t="shared" si="1"/>
        <v>100</v>
      </c>
      <c r="I35" s="216"/>
    </row>
    <row r="36" spans="1:9" s="5" customFormat="1" ht="20.100000000000001" customHeight="1">
      <c r="A36" s="8" t="s">
        <v>54</v>
      </c>
      <c r="B36" s="9">
        <v>1033</v>
      </c>
      <c r="C36" s="122">
        <f>'I. Фін результат'!C21</f>
        <v>0</v>
      </c>
      <c r="D36" s="122">
        <f>'I. Фін результат'!D21</f>
        <v>0</v>
      </c>
      <c r="E36" s="122">
        <f>'I. Фін результат'!E21</f>
        <v>0</v>
      </c>
      <c r="F36" s="122">
        <f>'I. Фін результат'!F21</f>
        <v>0</v>
      </c>
      <c r="G36" s="122">
        <f t="shared" si="0"/>
        <v>0</v>
      </c>
      <c r="H36" s="163" t="e">
        <f t="shared" si="1"/>
        <v>#DIV/0!</v>
      </c>
    </row>
    <row r="37" spans="1:9" s="5" customFormat="1" ht="20.100000000000001" customHeight="1">
      <c r="A37" s="8" t="s">
        <v>22</v>
      </c>
      <c r="B37" s="9">
        <v>1034</v>
      </c>
      <c r="C37" s="122">
        <f>'I. Фін результат'!C22</f>
        <v>-3</v>
      </c>
      <c r="D37" s="122">
        <f>'I. Фін результат'!D22</f>
        <v>-2</v>
      </c>
      <c r="E37" s="122">
        <f>'I. Фін результат'!E22</f>
        <v>-1</v>
      </c>
      <c r="F37" s="122">
        <f>'I. Фін результат'!F22</f>
        <v>0</v>
      </c>
      <c r="G37" s="122">
        <f t="shared" si="0"/>
        <v>1</v>
      </c>
      <c r="H37" s="163">
        <f t="shared" si="1"/>
        <v>0</v>
      </c>
    </row>
    <row r="38" spans="1:9" s="5" customFormat="1" ht="20.100000000000001" customHeight="1">
      <c r="A38" s="8" t="s">
        <v>23</v>
      </c>
      <c r="B38" s="9">
        <v>1035</v>
      </c>
      <c r="C38" s="122">
        <f>'I. Фін результат'!C23</f>
        <v>0</v>
      </c>
      <c r="D38" s="122">
        <f>'I. Фін результат'!D23</f>
        <v>0</v>
      </c>
      <c r="E38" s="122">
        <f>'I. Фін результат'!E23</f>
        <v>0</v>
      </c>
      <c r="F38" s="122">
        <f>'I. Фін результат'!F23</f>
        <v>0</v>
      </c>
      <c r="G38" s="122">
        <f t="shared" si="0"/>
        <v>0</v>
      </c>
      <c r="H38" s="163" t="e">
        <f t="shared" si="1"/>
        <v>#DIV/0!</v>
      </c>
    </row>
    <row r="39" spans="1:9" s="5" customFormat="1" ht="20.100000000000001" customHeight="1">
      <c r="A39" s="87" t="s">
        <v>111</v>
      </c>
      <c r="B39" s="7">
        <v>1060</v>
      </c>
      <c r="C39" s="122">
        <f>'I. Фін результат'!C41</f>
        <v>-433.40000000000003</v>
      </c>
      <c r="D39" s="122">
        <f>'I. Фін результат'!D41</f>
        <v>-1821.5870000000002</v>
      </c>
      <c r="E39" s="122">
        <f>'I. Фін результат'!E41</f>
        <v>-163.20000000000002</v>
      </c>
      <c r="F39" s="122">
        <f>'I. Фін результат'!F41</f>
        <v>-594.06099999999992</v>
      </c>
      <c r="G39" s="122">
        <f t="shared" si="0"/>
        <v>-430.86099999999988</v>
      </c>
      <c r="H39" s="163">
        <f t="shared" si="1"/>
        <v>364.00796568627442</v>
      </c>
    </row>
    <row r="40" spans="1:9" s="5" customFormat="1" ht="20.100000000000001" customHeight="1">
      <c r="A40" s="8" t="s">
        <v>212</v>
      </c>
      <c r="B40" s="9">
        <v>1070</v>
      </c>
      <c r="C40" s="122">
        <f>'I. Фін результат'!C49</f>
        <v>144464.54799999998</v>
      </c>
      <c r="D40" s="122">
        <f>'I. Фін результат'!D49</f>
        <v>182866.39800000002</v>
      </c>
      <c r="E40" s="122">
        <f>'I. Фін результат'!E49</f>
        <v>59977.599999999999</v>
      </c>
      <c r="F40" s="122">
        <f>'I. Фін результат'!F49</f>
        <v>67049.797999999995</v>
      </c>
      <c r="G40" s="122">
        <f t="shared" si="0"/>
        <v>7072.1979999999967</v>
      </c>
      <c r="H40" s="163">
        <f t="shared" si="1"/>
        <v>111.79139878888118</v>
      </c>
    </row>
    <row r="41" spans="1:9" s="5" customFormat="1" ht="20.100000000000001" customHeight="1">
      <c r="A41" s="8" t="s">
        <v>144</v>
      </c>
      <c r="B41" s="9">
        <v>1071</v>
      </c>
      <c r="C41" s="122">
        <f>'I. Фін результат'!C50</f>
        <v>8</v>
      </c>
      <c r="D41" s="122">
        <f>'I. Фін результат'!D50</f>
        <v>12.7</v>
      </c>
      <c r="E41" s="122">
        <f>'I. Фін результат'!E50</f>
        <v>6</v>
      </c>
      <c r="F41" s="122">
        <f>'I. Фін результат'!F50</f>
        <v>6.4</v>
      </c>
      <c r="G41" s="122">
        <f t="shared" si="0"/>
        <v>0.40000000000000036</v>
      </c>
      <c r="H41" s="163">
        <f t="shared" si="1"/>
        <v>106.66666666666667</v>
      </c>
    </row>
    <row r="42" spans="1:9" s="5" customFormat="1" ht="20.100000000000001" customHeight="1">
      <c r="A42" s="8" t="s">
        <v>213</v>
      </c>
      <c r="B42" s="9">
        <v>1072</v>
      </c>
      <c r="C42" s="122">
        <f>'I. Фін результат'!C51</f>
        <v>86.9</v>
      </c>
      <c r="D42" s="122">
        <f>'I. Фін результат'!D51</f>
        <v>81.2</v>
      </c>
      <c r="E42" s="122">
        <f>'I. Фін результат'!E51</f>
        <v>50</v>
      </c>
      <c r="F42" s="122">
        <f>'I. Фін результат'!F51</f>
        <v>55.2</v>
      </c>
      <c r="G42" s="122">
        <f t="shared" si="0"/>
        <v>5.2000000000000028</v>
      </c>
      <c r="H42" s="163">
        <f t="shared" si="1"/>
        <v>110.4</v>
      </c>
    </row>
    <row r="43" spans="1:9" s="5" customFormat="1" ht="20.100000000000001" customHeight="1">
      <c r="A43" s="92" t="s">
        <v>214</v>
      </c>
      <c r="B43" s="9">
        <v>1080</v>
      </c>
      <c r="C43" s="122">
        <f>'I. Фін результат'!C53</f>
        <v>-35863.1</v>
      </c>
      <c r="D43" s="122">
        <f>'I. Фін результат'!D53</f>
        <v>-43509.1</v>
      </c>
      <c r="E43" s="122">
        <f>'I. Фін результат'!E53</f>
        <v>-14073.7</v>
      </c>
      <c r="F43" s="122">
        <f>'I. Фін результат'!F53</f>
        <v>-18260.599999999999</v>
      </c>
      <c r="G43" s="122">
        <f t="shared" si="0"/>
        <v>-4186.8999999999978</v>
      </c>
      <c r="H43" s="163">
        <f t="shared" si="1"/>
        <v>129.74981703461063</v>
      </c>
    </row>
    <row r="44" spans="1:9" s="5" customFormat="1" ht="20.100000000000001" customHeight="1">
      <c r="A44" s="8" t="s">
        <v>144</v>
      </c>
      <c r="B44" s="9">
        <v>1081</v>
      </c>
      <c r="C44" s="122">
        <f>'I. Фін результат'!C54</f>
        <v>0</v>
      </c>
      <c r="D44" s="122">
        <f>'I. Фін результат'!D54</f>
        <v>-7005.5</v>
      </c>
      <c r="E44" s="122">
        <f>'I. Фін результат'!E54</f>
        <v>-2251</v>
      </c>
      <c r="F44" s="122">
        <f>'I. Фін результат'!F54</f>
        <v>-5254.9</v>
      </c>
      <c r="G44" s="122">
        <f t="shared" si="0"/>
        <v>-3003.8999999999996</v>
      </c>
      <c r="H44" s="163">
        <f t="shared" si="1"/>
        <v>233.44735673034208</v>
      </c>
    </row>
    <row r="45" spans="1:9" s="5" customFormat="1" ht="20.100000000000001" customHeight="1">
      <c r="A45" s="8" t="s">
        <v>215</v>
      </c>
      <c r="B45" s="9">
        <v>1082</v>
      </c>
      <c r="C45" s="122">
        <f>'I. Фін результат'!C55</f>
        <v>0</v>
      </c>
      <c r="D45" s="122">
        <f>'I. Фін результат'!D55</f>
        <v>0</v>
      </c>
      <c r="E45" s="122">
        <f>'I. Фін результат'!E55</f>
        <v>0</v>
      </c>
      <c r="F45" s="122">
        <f>'I. Фін результат'!F55</f>
        <v>0</v>
      </c>
      <c r="G45" s="122">
        <f t="shared" si="0"/>
        <v>0</v>
      </c>
      <c r="H45" s="163" t="e">
        <f t="shared" si="1"/>
        <v>#DIV/0!</v>
      </c>
    </row>
    <row r="46" spans="1:9" s="5" customFormat="1" ht="20.100000000000001" customHeight="1">
      <c r="A46" s="10" t="s">
        <v>4</v>
      </c>
      <c r="B46" s="196">
        <v>1100</v>
      </c>
      <c r="C46" s="123">
        <f>SUM(C32,C33,C39,C40,C43)</f>
        <v>-4552.2370000000155</v>
      </c>
      <c r="D46" s="123">
        <f>SUM(D32,D33,D39,D40,D43)</f>
        <v>-23765.436999999911</v>
      </c>
      <c r="E46" s="123">
        <f>SUM(E32,E33,E39,E40,E43)</f>
        <v>-3794.0757661962234</v>
      </c>
      <c r="F46" s="123">
        <f>SUM(F32,F33,F39,F40,F43)</f>
        <v>-6170.6010000000024</v>
      </c>
      <c r="G46" s="139">
        <f t="shared" si="0"/>
        <v>-2376.525233803779</v>
      </c>
      <c r="H46" s="164">
        <f t="shared" si="1"/>
        <v>162.63779060443963</v>
      </c>
    </row>
    <row r="47" spans="1:9" s="5" customFormat="1" ht="20.100000000000001" customHeight="1">
      <c r="A47" s="89" t="s">
        <v>112</v>
      </c>
      <c r="B47" s="196">
        <v>1310</v>
      </c>
      <c r="C47" s="124">
        <f>'I. Фін результат'!C89</f>
        <v>13377.362999999985</v>
      </c>
      <c r="D47" s="124">
        <f>'I. Фін результат'!D89</f>
        <v>14121.763000000086</v>
      </c>
      <c r="E47" s="124">
        <f>'I. Фін результат'!E89</f>
        <v>4374.8932338037766</v>
      </c>
      <c r="F47" s="124">
        <f>'I. Фін результат'!F89</f>
        <v>9997.8989999999958</v>
      </c>
      <c r="G47" s="139">
        <f t="shared" si="0"/>
        <v>5623.0057661962192</v>
      </c>
      <c r="H47" s="164">
        <f t="shared" si="1"/>
        <v>228.52898266747559</v>
      </c>
    </row>
    <row r="48" spans="1:9" s="5" customFormat="1">
      <c r="A48" s="89" t="s">
        <v>149</v>
      </c>
      <c r="B48" s="196">
        <v>5010</v>
      </c>
      <c r="C48" s="165">
        <f>(C47/C30)*100</f>
        <v>7.8509383368575536</v>
      </c>
      <c r="D48" s="165">
        <f>(D47/D30)*100</f>
        <v>8.4079283057579897</v>
      </c>
      <c r="E48" s="165">
        <f>(E47/E30)*100</f>
        <v>6.7798366634009382</v>
      </c>
      <c r="F48" s="165">
        <f>(F47/F30)*100</f>
        <v>17.504060044539678</v>
      </c>
      <c r="G48" s="139">
        <f t="shared" si="0"/>
        <v>10.724223381138739</v>
      </c>
      <c r="H48" s="164">
        <f t="shared" si="1"/>
        <v>258.17819681454091</v>
      </c>
    </row>
    <row r="49" spans="1:8" s="5" customFormat="1" ht="20.100000000000001" customHeight="1">
      <c r="A49" s="8" t="s">
        <v>216</v>
      </c>
      <c r="B49" s="9">
        <v>1110</v>
      </c>
      <c r="C49" s="122">
        <f>'I. Фін результат'!C61</f>
        <v>0</v>
      </c>
      <c r="D49" s="122">
        <f>'I. Фін результат'!D61</f>
        <v>0</v>
      </c>
      <c r="E49" s="122">
        <f>'I. Фін результат'!E61</f>
        <v>0</v>
      </c>
      <c r="F49" s="122">
        <f>'I. Фін результат'!F61</f>
        <v>0</v>
      </c>
      <c r="G49" s="122">
        <f t="shared" si="0"/>
        <v>0</v>
      </c>
      <c r="H49" s="163" t="e">
        <f t="shared" si="1"/>
        <v>#DIV/0!</v>
      </c>
    </row>
    <row r="50" spans="1:8" s="5" customFormat="1">
      <c r="A50" s="8" t="s">
        <v>217</v>
      </c>
      <c r="B50" s="9">
        <v>1120</v>
      </c>
      <c r="C50" s="122">
        <f>'I. Фін результат'!C62</f>
        <v>0</v>
      </c>
      <c r="D50" s="122">
        <f>'I. Фін результат'!D62</f>
        <v>0</v>
      </c>
      <c r="E50" s="122">
        <f>'I. Фін результат'!E62</f>
        <v>0</v>
      </c>
      <c r="F50" s="122">
        <f>'I. Фін результат'!F62</f>
        <v>0</v>
      </c>
      <c r="G50" s="122">
        <f t="shared" si="0"/>
        <v>0</v>
      </c>
      <c r="H50" s="163" t="e">
        <f t="shared" si="1"/>
        <v>#DIV/0!</v>
      </c>
    </row>
    <row r="51" spans="1:8" s="5" customFormat="1" ht="20.100000000000001" customHeight="1">
      <c r="A51" s="8" t="s">
        <v>218</v>
      </c>
      <c r="B51" s="9">
        <v>1130</v>
      </c>
      <c r="C51" s="122">
        <f>'I. Фін результат'!C63</f>
        <v>330.6</v>
      </c>
      <c r="D51" s="122">
        <f>'I. Фін результат'!D63</f>
        <v>149.69999999999999</v>
      </c>
      <c r="E51" s="122">
        <f>'I. Фін результат'!E63</f>
        <v>6</v>
      </c>
      <c r="F51" s="122">
        <f>'I. Фін результат'!F63</f>
        <v>75.999999999999986</v>
      </c>
      <c r="G51" s="122">
        <f t="shared" si="0"/>
        <v>69.999999999999986</v>
      </c>
      <c r="H51" s="163">
        <f t="shared" si="1"/>
        <v>1266.6666666666665</v>
      </c>
    </row>
    <row r="52" spans="1:8" s="5" customFormat="1" ht="20.100000000000001" customHeight="1">
      <c r="A52" s="8" t="s">
        <v>219</v>
      </c>
      <c r="B52" s="9">
        <v>1140</v>
      </c>
      <c r="C52" s="122">
        <f>'I. Фін результат'!C64</f>
        <v>-1854</v>
      </c>
      <c r="D52" s="122">
        <f>'I. Фін результат'!D64</f>
        <v>-1841</v>
      </c>
      <c r="E52" s="122">
        <f>'I. Фін результат'!E64</f>
        <v>-620</v>
      </c>
      <c r="F52" s="122">
        <f>'I. Фін результат'!F64</f>
        <v>-740.2</v>
      </c>
      <c r="G52" s="122">
        <f t="shared" si="0"/>
        <v>-120.20000000000005</v>
      </c>
      <c r="H52" s="163">
        <f t="shared" si="1"/>
        <v>119.38709677419355</v>
      </c>
    </row>
    <row r="53" spans="1:8" s="5" customFormat="1" ht="20.100000000000001" customHeight="1">
      <c r="A53" s="8" t="s">
        <v>235</v>
      </c>
      <c r="B53" s="9">
        <v>1150</v>
      </c>
      <c r="C53" s="122">
        <f>'I. Фін результат'!C65</f>
        <v>7036.4999999999991</v>
      </c>
      <c r="D53" s="122">
        <f>'I. Фін результат'!D65</f>
        <v>11916.8</v>
      </c>
      <c r="E53" s="122">
        <f>'I. Фін результат'!E65</f>
        <v>1749</v>
      </c>
      <c r="F53" s="122">
        <f>'I. Фін результат'!F65</f>
        <v>4071.9</v>
      </c>
      <c r="G53" s="122">
        <f t="shared" si="0"/>
        <v>2322.9</v>
      </c>
      <c r="H53" s="163">
        <f t="shared" si="1"/>
        <v>232.81303602058321</v>
      </c>
    </row>
    <row r="54" spans="1:8" s="5" customFormat="1" ht="20.100000000000001" customHeight="1">
      <c r="A54" s="8" t="s">
        <v>144</v>
      </c>
      <c r="B54" s="9">
        <v>1151</v>
      </c>
      <c r="C54" s="122">
        <f>'I. Фін результат'!C66</f>
        <v>0</v>
      </c>
      <c r="D54" s="122">
        <f>'I. Фін результат'!D66</f>
        <v>0</v>
      </c>
      <c r="E54" s="122">
        <f>'I. Фін результат'!E66</f>
        <v>0</v>
      </c>
      <c r="F54" s="122">
        <f>'I. Фін результат'!F66</f>
        <v>0</v>
      </c>
      <c r="G54" s="122">
        <f t="shared" si="0"/>
        <v>0</v>
      </c>
      <c r="H54" s="163" t="e">
        <f t="shared" si="1"/>
        <v>#DIV/0!</v>
      </c>
    </row>
    <row r="55" spans="1:8" s="5" customFormat="1" ht="20.100000000000001" customHeight="1">
      <c r="A55" s="8" t="s">
        <v>237</v>
      </c>
      <c r="B55" s="9">
        <v>1160</v>
      </c>
      <c r="C55" s="122">
        <f>'I. Фін результат'!C68</f>
        <v>-742.30000000000007</v>
      </c>
      <c r="D55" s="122">
        <f>'I. Фін результат'!D68</f>
        <v>-681.5</v>
      </c>
      <c r="E55" s="122">
        <f>'I. Фін результат'!E68</f>
        <v>-210</v>
      </c>
      <c r="F55" s="122">
        <f>'I. Фін результат'!F68</f>
        <v>-239.8</v>
      </c>
      <c r="G55" s="122">
        <f t="shared" si="0"/>
        <v>-29.800000000000011</v>
      </c>
      <c r="H55" s="163">
        <f t="shared" si="1"/>
        <v>114.1904761904762</v>
      </c>
    </row>
    <row r="56" spans="1:8" s="5" customFormat="1" ht="20.100000000000001" customHeight="1">
      <c r="A56" s="8" t="s">
        <v>144</v>
      </c>
      <c r="B56" s="9">
        <v>1161</v>
      </c>
      <c r="C56" s="122" t="str">
        <f>'I. Фін результат'!C69</f>
        <v>(    )</v>
      </c>
      <c r="D56" s="122" t="str">
        <f>'I. Фін результат'!D69</f>
        <v>(    )</v>
      </c>
      <c r="E56" s="122" t="str">
        <f>'I. Фін результат'!E69</f>
        <v>(    )</v>
      </c>
      <c r="F56" s="122" t="str">
        <f>'I. Фін результат'!F69</f>
        <v>(    )</v>
      </c>
      <c r="G56" s="122" t="e">
        <f t="shared" si="0"/>
        <v>#VALUE!</v>
      </c>
      <c r="H56" s="163" t="e">
        <f t="shared" si="1"/>
        <v>#VALUE!</v>
      </c>
    </row>
    <row r="57" spans="1:8" s="5" customFormat="1" ht="20.100000000000001" customHeight="1">
      <c r="A57" s="89" t="s">
        <v>81</v>
      </c>
      <c r="B57" s="199">
        <v>1170</v>
      </c>
      <c r="C57" s="123">
        <f>SUM(C46,C49:C53,C55)</f>
        <v>218.56299999998384</v>
      </c>
      <c r="D57" s="123">
        <f>SUM(D46,D49:D53,D55)</f>
        <v>-14221.436999999911</v>
      </c>
      <c r="E57" s="123">
        <f>SUM(E46,E49:E53,E55)</f>
        <v>-2869.0757661962234</v>
      </c>
      <c r="F57" s="123">
        <f>SUM(F46,F49:F53,F55)</f>
        <v>-3002.7010000000023</v>
      </c>
      <c r="G57" s="139">
        <f t="shared" si="0"/>
        <v>-133.62523380377888</v>
      </c>
      <c r="H57" s="164">
        <f t="shared" si="1"/>
        <v>104.65743133653585</v>
      </c>
    </row>
    <row r="58" spans="1:8" s="5" customFormat="1" ht="20.100000000000001" customHeight="1">
      <c r="A58" s="8" t="s">
        <v>228</v>
      </c>
      <c r="B58" s="7">
        <v>1180</v>
      </c>
      <c r="C58" s="122">
        <f>'I. Фін результат'!C72</f>
        <v>-18040</v>
      </c>
      <c r="D58" s="122">
        <f>'I. Фін результат'!D72</f>
        <v>-5245.7</v>
      </c>
      <c r="E58" s="122">
        <f>'I. Фін результат'!E72</f>
        <v>-172</v>
      </c>
      <c r="F58" s="122">
        <f>'I. Фін результат'!F72</f>
        <v>-1289.8</v>
      </c>
      <c r="G58" s="122">
        <f t="shared" si="0"/>
        <v>-1117.8</v>
      </c>
      <c r="H58" s="163">
        <f t="shared" si="1"/>
        <v>749.88372093023258</v>
      </c>
    </row>
    <row r="59" spans="1:8" s="5" customFormat="1" ht="20.100000000000001" customHeight="1">
      <c r="A59" s="8" t="s">
        <v>229</v>
      </c>
      <c r="B59" s="7">
        <v>1181</v>
      </c>
      <c r="C59" s="122">
        <f>'I. Фін результат'!C73</f>
        <v>0</v>
      </c>
      <c r="D59" s="122">
        <f>'I. Фін результат'!D73</f>
        <v>0</v>
      </c>
      <c r="E59" s="122">
        <f>'I. Фін результат'!E73</f>
        <v>0</v>
      </c>
      <c r="F59" s="122">
        <f>'I. Фін результат'!F73</f>
        <v>0</v>
      </c>
      <c r="G59" s="122">
        <f t="shared" si="0"/>
        <v>0</v>
      </c>
      <c r="H59" s="163" t="e">
        <f t="shared" si="1"/>
        <v>#DIV/0!</v>
      </c>
    </row>
    <row r="60" spans="1:8" s="5" customFormat="1" ht="20.100000000000001" customHeight="1">
      <c r="A60" s="8" t="s">
        <v>230</v>
      </c>
      <c r="B60" s="9">
        <v>1190</v>
      </c>
      <c r="C60" s="122">
        <f>'I. Фін результат'!C74</f>
        <v>0</v>
      </c>
      <c r="D60" s="122">
        <f>'I. Фін результат'!D74</f>
        <v>0</v>
      </c>
      <c r="E60" s="122">
        <f>'I. Фін результат'!E74</f>
        <v>0</v>
      </c>
      <c r="F60" s="122">
        <f>'I. Фін результат'!F74</f>
        <v>0</v>
      </c>
      <c r="G60" s="122">
        <f t="shared" si="0"/>
        <v>0</v>
      </c>
      <c r="H60" s="163" t="e">
        <f t="shared" si="1"/>
        <v>#DIV/0!</v>
      </c>
    </row>
    <row r="61" spans="1:8" s="5" customFormat="1" ht="20.100000000000001" customHeight="1">
      <c r="A61" s="8" t="s">
        <v>231</v>
      </c>
      <c r="B61" s="6">
        <v>1191</v>
      </c>
      <c r="C61" s="122" t="str">
        <f>'I. Фін результат'!C75</f>
        <v>(    )</v>
      </c>
      <c r="D61" s="122" t="str">
        <f>'I. Фін результат'!D75</f>
        <v>(    )</v>
      </c>
      <c r="E61" s="122" t="str">
        <f>'I. Фін результат'!E75</f>
        <v>(    )</v>
      </c>
      <c r="F61" s="122" t="str">
        <f>'I. Фін результат'!F75</f>
        <v>(    )</v>
      </c>
      <c r="G61" s="122" t="e">
        <f t="shared" si="0"/>
        <v>#VALUE!</v>
      </c>
      <c r="H61" s="163" t="e">
        <f t="shared" si="1"/>
        <v>#VALUE!</v>
      </c>
    </row>
    <row r="62" spans="1:8" s="5" customFormat="1" ht="20.100000000000001" customHeight="1">
      <c r="A62" s="10" t="s">
        <v>258</v>
      </c>
      <c r="B62" s="11">
        <v>1200</v>
      </c>
      <c r="C62" s="123">
        <f>SUM(C57:C61)</f>
        <v>-17821.437000000016</v>
      </c>
      <c r="D62" s="123">
        <f>SUM(D57:D61)</f>
        <v>-19467.136999999911</v>
      </c>
      <c r="E62" s="123">
        <f>SUM(E57:E61)</f>
        <v>-3041.0757661962234</v>
      </c>
      <c r="F62" s="123">
        <f>SUM(F57:F61)</f>
        <v>-4292.501000000002</v>
      </c>
      <c r="G62" s="139">
        <f t="shared" si="0"/>
        <v>-1251.4252338037786</v>
      </c>
      <c r="H62" s="164">
        <f t="shared" si="1"/>
        <v>141.15074171167598</v>
      </c>
    </row>
    <row r="63" spans="1:8" s="5" customFormat="1" ht="20.100000000000001" customHeight="1">
      <c r="A63" s="8" t="s">
        <v>371</v>
      </c>
      <c r="B63" s="6">
        <v>1201</v>
      </c>
      <c r="C63" s="122">
        <f>'I. Фін результат'!C77</f>
        <v>1922.4</v>
      </c>
      <c r="D63" s="122">
        <f>'I. Фін результат'!D77</f>
        <v>12530</v>
      </c>
      <c r="E63" s="122">
        <f>'I. Фін результат'!E77</f>
        <v>1132.8242338037808</v>
      </c>
      <c r="F63" s="122">
        <f>'I. Фін результат'!F77</f>
        <v>6098.1</v>
      </c>
      <c r="G63" s="122">
        <f t="shared" si="0"/>
        <v>4965.2757661962196</v>
      </c>
      <c r="H63" s="163">
        <f t="shared" si="1"/>
        <v>538.30945861070506</v>
      </c>
    </row>
    <row r="64" spans="1:8" s="5" customFormat="1" ht="20.100000000000001" customHeight="1">
      <c r="A64" s="8" t="s">
        <v>372</v>
      </c>
      <c r="B64" s="6">
        <v>1202</v>
      </c>
      <c r="C64" s="122">
        <f>'I. Фін результат'!C78</f>
        <v>-11597.036999999997</v>
      </c>
      <c r="D64" s="122">
        <f>'I. Фін результат'!D78</f>
        <v>-12290.837000000005</v>
      </c>
      <c r="E64" s="122">
        <f>'I. Фін результат'!E78</f>
        <v>-3902.8</v>
      </c>
      <c r="F64" s="122">
        <f>'I. Фін результат'!F78</f>
        <v>-2638.0010000000011</v>
      </c>
      <c r="G64" s="122">
        <f t="shared" si="0"/>
        <v>1264.7989999999991</v>
      </c>
      <c r="H64" s="163">
        <f t="shared" si="1"/>
        <v>67.592523316593244</v>
      </c>
    </row>
    <row r="65" spans="1:8" s="5" customFormat="1" ht="20.100000000000001" customHeight="1">
      <c r="A65" s="10" t="s">
        <v>19</v>
      </c>
      <c r="B65" s="9">
        <v>1210</v>
      </c>
      <c r="C65" s="156">
        <f>SUM(C30,C40,C49,C51,C53,C59,C60)</f>
        <v>322223.54799999995</v>
      </c>
      <c r="D65" s="156">
        <f>SUM(D30,D40,D49,D51,D53,D59,D60)</f>
        <v>362890.598</v>
      </c>
      <c r="E65" s="156">
        <f>SUM(E30,E40,E49,E51,E53,E59,E60)</f>
        <v>126260.60341666666</v>
      </c>
      <c r="F65" s="156">
        <f>SUM(F30,F40,F49,F51,F53,F59,F60)</f>
        <v>128315.29799999998</v>
      </c>
      <c r="G65" s="122">
        <f t="shared" si="0"/>
        <v>2054.6945833333157</v>
      </c>
      <c r="H65" s="163">
        <f t="shared" si="1"/>
        <v>101.62734418158348</v>
      </c>
    </row>
    <row r="66" spans="1:8" s="5" customFormat="1" ht="20.100000000000001" customHeight="1">
      <c r="A66" s="10" t="s">
        <v>96</v>
      </c>
      <c r="B66" s="9">
        <v>1220</v>
      </c>
      <c r="C66" s="156">
        <f>SUM(C31,C33,C39,C43,C50,C52,C55,C58,C61)</f>
        <v>-340044.98499999999</v>
      </c>
      <c r="D66" s="156">
        <f>SUM(D31,D33,D39,D43,D50,D52,D55,D58,D61)</f>
        <v>-382357.73499999993</v>
      </c>
      <c r="E66" s="156">
        <f>SUM(E31,E33,E39,E43,E50,E52,E55,E58,E61)</f>
        <v>-129301.67918286289</v>
      </c>
      <c r="F66" s="156">
        <f>SUM(F31,F33,F39,F43,F50,F52,F55,F58,F61)</f>
        <v>-132607.79899999997</v>
      </c>
      <c r="G66" s="122">
        <f t="shared" si="0"/>
        <v>-3306.1198171370779</v>
      </c>
      <c r="H66" s="163">
        <f t="shared" si="1"/>
        <v>102.55690400776733</v>
      </c>
    </row>
    <row r="67" spans="1:8" s="5" customFormat="1" ht="20.100000000000001" customHeight="1">
      <c r="A67" s="8" t="s">
        <v>166</v>
      </c>
      <c r="B67" s="9">
        <v>1230</v>
      </c>
      <c r="C67" s="122">
        <f>'I. Фін результат'!C81</f>
        <v>0</v>
      </c>
      <c r="D67" s="122">
        <f>'I. Фін результат'!D81</f>
        <v>0</v>
      </c>
      <c r="E67" s="122">
        <f>'I. Фін результат'!E81</f>
        <v>0</v>
      </c>
      <c r="F67" s="122">
        <f>'I. Фін результат'!F81</f>
        <v>0</v>
      </c>
      <c r="G67" s="122">
        <f t="shared" si="0"/>
        <v>0</v>
      </c>
      <c r="H67" s="163" t="e">
        <f t="shared" si="1"/>
        <v>#DIV/0!</v>
      </c>
    </row>
    <row r="68" spans="1:8" s="5" customFormat="1" ht="20.100000000000001" customHeight="1">
      <c r="A68" s="10" t="s">
        <v>151</v>
      </c>
      <c r="B68" s="11"/>
      <c r="C68" s="200"/>
      <c r="D68" s="201"/>
      <c r="E68" s="201"/>
      <c r="F68" s="201"/>
      <c r="G68" s="139">
        <f t="shared" si="0"/>
        <v>0</v>
      </c>
      <c r="H68" s="164" t="e">
        <f t="shared" si="1"/>
        <v>#DIV/0!</v>
      </c>
    </row>
    <row r="69" spans="1:8" s="5" customFormat="1" ht="20.100000000000001" customHeight="1">
      <c r="A69" s="8" t="s">
        <v>178</v>
      </c>
      <c r="B69" s="9">
        <v>1400</v>
      </c>
      <c r="C69" s="122">
        <f>'I. Фін результат'!C91</f>
        <v>103779.29999999999</v>
      </c>
      <c r="D69" s="122">
        <f>'I. Фін результат'!D91</f>
        <v>99639.434999999998</v>
      </c>
      <c r="E69" s="122">
        <f>'I. Фін результат'!E91</f>
        <v>42440.989362862885</v>
      </c>
      <c r="F69" s="122">
        <f>'I. Фін результат'!F91</f>
        <v>32193.825000000004</v>
      </c>
      <c r="G69" s="122">
        <f t="shared" si="0"/>
        <v>-10247.164362862881</v>
      </c>
      <c r="H69" s="163">
        <f t="shared" si="1"/>
        <v>75.855500739505729</v>
      </c>
    </row>
    <row r="70" spans="1:8" s="5" customFormat="1" ht="20.100000000000001" customHeight="1">
      <c r="A70" s="8" t="s">
        <v>179</v>
      </c>
      <c r="B70" s="41">
        <v>1401</v>
      </c>
      <c r="C70" s="122">
        <f>'I. Фін результат'!C92</f>
        <v>28705.5</v>
      </c>
      <c r="D70" s="122">
        <f>'I. Фін результат'!D92</f>
        <v>29201.599000000002</v>
      </c>
      <c r="E70" s="122">
        <f>'I. Фін результат'!E92</f>
        <v>11569.152499999998</v>
      </c>
      <c r="F70" s="122">
        <f>'I. Фін результат'!F92</f>
        <v>11947.089</v>
      </c>
      <c r="G70" s="122">
        <f t="shared" si="0"/>
        <v>377.93650000000162</v>
      </c>
      <c r="H70" s="163">
        <f t="shared" si="1"/>
        <v>103.26676046495196</v>
      </c>
    </row>
    <row r="71" spans="1:8" s="5" customFormat="1" ht="20.100000000000001" customHeight="1">
      <c r="A71" s="8" t="s">
        <v>28</v>
      </c>
      <c r="B71" s="41">
        <v>1402</v>
      </c>
      <c r="C71" s="122">
        <f>'I. Фін результат'!C93</f>
        <v>52887.199999999997</v>
      </c>
      <c r="D71" s="122">
        <f>'I. Фін результат'!D93</f>
        <v>51349.582999999999</v>
      </c>
      <c r="E71" s="122">
        <f>'I. Фін результат'!E93</f>
        <v>21552.570524483439</v>
      </c>
      <c r="F71" s="122">
        <f>'I. Фін результат'!F93</f>
        <v>15360.483</v>
      </c>
      <c r="G71" s="122">
        <f t="shared" si="0"/>
        <v>-6192.0875244834388</v>
      </c>
      <c r="H71" s="163">
        <f t="shared" si="1"/>
        <v>71.269842186808717</v>
      </c>
    </row>
    <row r="72" spans="1:8" s="5" customFormat="1" ht="20.100000000000001" customHeight="1">
      <c r="A72" s="8" t="s">
        <v>5</v>
      </c>
      <c r="B72" s="14">
        <v>1410</v>
      </c>
      <c r="C72" s="122">
        <f>'I. Фін результат'!C94</f>
        <v>139178.9</v>
      </c>
      <c r="D72" s="122">
        <f>'I. Фін результат'!D94</f>
        <v>177444.9</v>
      </c>
      <c r="E72" s="122">
        <f>'I. Фін результат'!E94</f>
        <v>58451.780999999995</v>
      </c>
      <c r="F72" s="122">
        <f>'I. Фін результат'!F94</f>
        <v>59601</v>
      </c>
      <c r="G72" s="122">
        <f t="shared" si="0"/>
        <v>1149.2190000000046</v>
      </c>
      <c r="H72" s="163">
        <f t="shared" si="1"/>
        <v>101.96609749153751</v>
      </c>
    </row>
    <row r="73" spans="1:8" s="5" customFormat="1" ht="20.100000000000001" customHeight="1">
      <c r="A73" s="8" t="s">
        <v>6</v>
      </c>
      <c r="B73" s="14">
        <v>1420</v>
      </c>
      <c r="C73" s="122">
        <f>'I. Фін результат'!C95</f>
        <v>31100.3</v>
      </c>
      <c r="D73" s="122">
        <f>'I. Фін результат'!D95</f>
        <v>39162.400000000001</v>
      </c>
      <c r="E73" s="122">
        <f>'I. Фін результат'!E95</f>
        <v>13231.839819999999</v>
      </c>
      <c r="F73" s="122">
        <f>'I. Фін результат'!F95</f>
        <v>13197.8</v>
      </c>
      <c r="G73" s="122">
        <f t="shared" si="0"/>
        <v>-34.039819999999963</v>
      </c>
      <c r="H73" s="163">
        <f t="shared" si="1"/>
        <v>99.742743107057962</v>
      </c>
    </row>
    <row r="74" spans="1:8" s="5" customFormat="1" ht="20.100000000000001" customHeight="1">
      <c r="A74" s="8" t="s">
        <v>7</v>
      </c>
      <c r="B74" s="14">
        <v>1430</v>
      </c>
      <c r="C74" s="122">
        <f>'I. Фін результат'!C96</f>
        <v>18024.5</v>
      </c>
      <c r="D74" s="122">
        <f>'I. Фін результат'!D96</f>
        <v>30975.599999999999</v>
      </c>
      <c r="E74" s="122">
        <f>'I. Фін результат'!E96</f>
        <v>5973.9690000000001</v>
      </c>
      <c r="F74" s="122">
        <f>'I. Фін результат'!F96</f>
        <v>10975.199999999999</v>
      </c>
      <c r="G74" s="122">
        <f t="shared" si="0"/>
        <v>5001.2309999999989</v>
      </c>
      <c r="H74" s="163">
        <f t="shared" si="1"/>
        <v>183.71705644940573</v>
      </c>
    </row>
    <row r="75" spans="1:8" s="5" customFormat="1" ht="20.100000000000001" customHeight="1">
      <c r="A75" s="8" t="s">
        <v>29</v>
      </c>
      <c r="B75" s="14">
        <v>1440</v>
      </c>
      <c r="C75" s="122">
        <f>'I. Фін результат'!C97</f>
        <v>25590</v>
      </c>
      <c r="D75" s="122">
        <f>'I. Фін результат'!D97</f>
        <v>18000.599999999999</v>
      </c>
      <c r="E75" s="122">
        <f>'I. Фін результат'!E97</f>
        <v>5310.6</v>
      </c>
      <c r="F75" s="122">
        <f>'I. Фін результат'!F97</f>
        <v>8196.1</v>
      </c>
      <c r="G75" s="122">
        <f t="shared" si="0"/>
        <v>2885.5</v>
      </c>
      <c r="H75" s="163">
        <f t="shared" si="1"/>
        <v>154.33472677286935</v>
      </c>
    </row>
    <row r="76" spans="1:8" s="5" customFormat="1" ht="20.100000000000001" customHeight="1" thickBot="1">
      <c r="A76" s="10" t="s">
        <v>49</v>
      </c>
      <c r="B76" s="52">
        <v>1450</v>
      </c>
      <c r="C76" s="123">
        <f>SUM(C69,C72:C75)</f>
        <v>317673</v>
      </c>
      <c r="D76" s="123">
        <f>SUM(D69,D72:D75)</f>
        <v>365222.93499999994</v>
      </c>
      <c r="E76" s="123">
        <f>SUM(E69,E72:E75)</f>
        <v>125409.17918286288</v>
      </c>
      <c r="F76" s="123">
        <f>SUM(F69,F72:F75)</f>
        <v>124163.92500000002</v>
      </c>
      <c r="G76" s="139">
        <f t="shared" si="0"/>
        <v>-1245.25418286286</v>
      </c>
      <c r="H76" s="164">
        <f t="shared" si="1"/>
        <v>99.007047019224075</v>
      </c>
    </row>
    <row r="77" spans="1:8" s="5" customFormat="1" ht="19.5" thickBot="1">
      <c r="A77" s="236" t="s">
        <v>115</v>
      </c>
      <c r="B77" s="237"/>
      <c r="C77" s="237"/>
      <c r="D77" s="237"/>
      <c r="E77" s="237"/>
      <c r="F77" s="237"/>
      <c r="G77" s="237"/>
      <c r="H77" s="238"/>
    </row>
    <row r="78" spans="1:8" s="5" customFormat="1">
      <c r="A78" s="245" t="s">
        <v>114</v>
      </c>
      <c r="B78" s="246"/>
      <c r="C78" s="246"/>
      <c r="D78" s="246"/>
      <c r="E78" s="246"/>
      <c r="F78" s="246"/>
      <c r="G78" s="246"/>
      <c r="H78" s="247"/>
    </row>
    <row r="79" spans="1:8" s="5" customFormat="1" ht="37.5" customHeight="1">
      <c r="A79" s="146" t="s">
        <v>51</v>
      </c>
      <c r="B79" s="133">
        <v>2000</v>
      </c>
      <c r="C79" s="122">
        <f>'ІІ. Розр. з бюджетом'!C8</f>
        <v>16070.3</v>
      </c>
      <c r="D79" s="122">
        <f>'ІІ. Розр. з бюджетом'!D8</f>
        <v>13052.599999999999</v>
      </c>
      <c r="E79" s="122">
        <f>'ІІ. Розр. з бюджетом'!E8</f>
        <v>-13175.301819232869</v>
      </c>
      <c r="F79" s="122">
        <f>'ІІ. Розр. з бюджетом'!F8</f>
        <v>4024.5</v>
      </c>
      <c r="G79" s="122">
        <f>F79-E79</f>
        <v>17199.801819232867</v>
      </c>
      <c r="H79" s="163">
        <f>(F79/E79)*100</f>
        <v>-30.545789805931946</v>
      </c>
    </row>
    <row r="80" spans="1:8" s="5" customFormat="1" ht="37.5" customHeight="1">
      <c r="A80" s="8" t="s">
        <v>258</v>
      </c>
      <c r="B80" s="6">
        <v>1200</v>
      </c>
      <c r="C80" s="122">
        <f>'ІІ. Розр. з бюджетом'!C7</f>
        <v>-17821.437000000016</v>
      </c>
      <c r="D80" s="122">
        <f>'ІІ. Розр. з бюджетом'!D7</f>
        <v>-19467.136999999911</v>
      </c>
      <c r="E80" s="122">
        <f>'ІІ. Розр. з бюджетом'!E7</f>
        <v>-3041.0757661962234</v>
      </c>
      <c r="F80" s="122">
        <f>'ІІ. Розр. з бюджетом'!F7</f>
        <v>-4292.501000000002</v>
      </c>
      <c r="G80" s="122">
        <f t="shared" ref="G80:G90" si="2">F80-E80</f>
        <v>-1251.4252338037786</v>
      </c>
      <c r="H80" s="163">
        <f t="shared" ref="H80:H90" si="3">(F80/E80)*100</f>
        <v>141.15074171167598</v>
      </c>
    </row>
    <row r="81" spans="1:8" s="5" customFormat="1" ht="39.75" customHeight="1">
      <c r="A81" s="48" t="s">
        <v>238</v>
      </c>
      <c r="B81" s="6">
        <v>2010</v>
      </c>
      <c r="C81" s="166">
        <f>SUM(C82:C83)</f>
        <v>0</v>
      </c>
      <c r="D81" s="166">
        <f>SUM(D82:D83)</f>
        <v>0</v>
      </c>
      <c r="E81" s="166">
        <f>SUM(E82:E83)</f>
        <v>0</v>
      </c>
      <c r="F81" s="166">
        <f>SUM(F82:F83)</f>
        <v>0</v>
      </c>
      <c r="G81" s="122">
        <f t="shared" si="2"/>
        <v>0</v>
      </c>
      <c r="H81" s="163" t="e">
        <f t="shared" si="3"/>
        <v>#DIV/0!</v>
      </c>
    </row>
    <row r="82" spans="1:8" s="5" customFormat="1" ht="37.5" customHeight="1">
      <c r="A82" s="8" t="s">
        <v>138</v>
      </c>
      <c r="B82" s="6">
        <v>2011</v>
      </c>
      <c r="C82" s="122" t="str">
        <f>'ІІ. Розр. з бюджетом'!C10</f>
        <v>(    )</v>
      </c>
      <c r="D82" s="122" t="str">
        <f>'ІІ. Розр. з бюджетом'!D10</f>
        <v>(    )</v>
      </c>
      <c r="E82" s="122" t="str">
        <f>'ІІ. Розр. з бюджетом'!E10</f>
        <v>(    )</v>
      </c>
      <c r="F82" s="122" t="str">
        <f>'ІІ. Розр. з бюджетом'!F10</f>
        <v>(    )</v>
      </c>
      <c r="G82" s="122" t="e">
        <f t="shared" si="2"/>
        <v>#VALUE!</v>
      </c>
      <c r="H82" s="163" t="e">
        <f t="shared" si="3"/>
        <v>#VALUE!</v>
      </c>
    </row>
    <row r="83" spans="1:8" s="5" customFormat="1" ht="39.75" customHeight="1">
      <c r="A83" s="8" t="s">
        <v>425</v>
      </c>
      <c r="B83" s="6">
        <v>2012</v>
      </c>
      <c r="C83" s="122" t="str">
        <f>'ІІ. Розр. з бюджетом'!C11</f>
        <v>(    )</v>
      </c>
      <c r="D83" s="122" t="str">
        <f>'ІІ. Розр. з бюджетом'!D11</f>
        <v>(    )</v>
      </c>
      <c r="E83" s="122" t="str">
        <f>'ІІ. Розр. з бюджетом'!E11</f>
        <v>(    )</v>
      </c>
      <c r="F83" s="122" t="str">
        <f>'ІІ. Розр. з бюджетом'!F11</f>
        <v>(    )</v>
      </c>
      <c r="G83" s="122" t="e">
        <f t="shared" si="2"/>
        <v>#VALUE!</v>
      </c>
      <c r="H83" s="163" t="e">
        <f t="shared" si="3"/>
        <v>#VALUE!</v>
      </c>
    </row>
    <row r="84" spans="1:8" s="5" customFormat="1">
      <c r="A84" s="8" t="s">
        <v>122</v>
      </c>
      <c r="B84" s="6" t="s">
        <v>145</v>
      </c>
      <c r="C84" s="122" t="str">
        <f>'ІІ. Розр. з бюджетом'!C12</f>
        <v>(    )</v>
      </c>
      <c r="D84" s="122" t="str">
        <f>'ІІ. Розр. з бюджетом'!D12</f>
        <v>(    )</v>
      </c>
      <c r="E84" s="122" t="str">
        <f>'ІІ. Розр. з бюджетом'!E12</f>
        <v>(    )</v>
      </c>
      <c r="F84" s="122" t="str">
        <f>'ІІ. Розр. з бюджетом'!F12</f>
        <v>(    )</v>
      </c>
      <c r="G84" s="122" t="e">
        <f t="shared" si="2"/>
        <v>#VALUE!</v>
      </c>
      <c r="H84" s="163" t="e">
        <f t="shared" si="3"/>
        <v>#VALUE!</v>
      </c>
    </row>
    <row r="85" spans="1:8" s="5" customFormat="1">
      <c r="A85" s="8" t="s">
        <v>131</v>
      </c>
      <c r="B85" s="6">
        <v>2020</v>
      </c>
      <c r="C85" s="122">
        <f>'ІІ. Розр. з бюджетом'!C13</f>
        <v>0</v>
      </c>
      <c r="D85" s="122">
        <f>'ІІ. Розр. з бюджетом'!D13</f>
        <v>0</v>
      </c>
      <c r="E85" s="122">
        <f>'ІІ. Розр. з бюджетом'!E13</f>
        <v>0</v>
      </c>
      <c r="F85" s="122">
        <f>'ІІ. Розр. з бюджетом'!F13</f>
        <v>0</v>
      </c>
      <c r="G85" s="122">
        <f t="shared" si="2"/>
        <v>0</v>
      </c>
      <c r="H85" s="163" t="e">
        <f t="shared" si="3"/>
        <v>#DIV/0!</v>
      </c>
    </row>
    <row r="86" spans="1:8" s="5" customFormat="1">
      <c r="A86" s="48" t="s">
        <v>61</v>
      </c>
      <c r="B86" s="6">
        <v>2030</v>
      </c>
      <c r="C86" s="122">
        <f>'ІІ. Розр. з бюджетом'!C14</f>
        <v>-38</v>
      </c>
      <c r="D86" s="122">
        <f>'ІІ. Розр. з бюджетом'!D14</f>
        <v>-41</v>
      </c>
      <c r="E86" s="122">
        <f>'ІІ. Розр. з бюджетом'!E14</f>
        <v>-16</v>
      </c>
      <c r="F86" s="122">
        <f>'ІІ. Розр. з бюджетом'!F14</f>
        <v>-30</v>
      </c>
      <c r="G86" s="122">
        <f t="shared" si="2"/>
        <v>-14</v>
      </c>
      <c r="H86" s="163">
        <f t="shared" si="3"/>
        <v>187.5</v>
      </c>
    </row>
    <row r="87" spans="1:8" s="5" customFormat="1">
      <c r="A87" s="48" t="s">
        <v>27</v>
      </c>
      <c r="B87" s="6">
        <v>2040</v>
      </c>
      <c r="C87" s="122" t="str">
        <f>'ІІ. Розр. з бюджетом'!C16</f>
        <v>(    )</v>
      </c>
      <c r="D87" s="122" t="str">
        <f>'ІІ. Розр. з бюджетом'!D16</f>
        <v>(    )</v>
      </c>
      <c r="E87" s="122" t="str">
        <f>'ІІ. Розр. з бюджетом'!E16</f>
        <v>(    )</v>
      </c>
      <c r="F87" s="122" t="str">
        <f>'ІІ. Розр. з бюджетом'!F16</f>
        <v>(    )</v>
      </c>
      <c r="G87" s="122" t="e">
        <f t="shared" si="2"/>
        <v>#VALUE!</v>
      </c>
      <c r="H87" s="163" t="e">
        <f t="shared" si="3"/>
        <v>#VALUE!</v>
      </c>
    </row>
    <row r="88" spans="1:8" s="5" customFormat="1">
      <c r="A88" s="48" t="s">
        <v>220</v>
      </c>
      <c r="B88" s="6">
        <v>2050</v>
      </c>
      <c r="C88" s="122" t="str">
        <f>'ІІ. Розр. з бюджетом'!C17</f>
        <v>(    )</v>
      </c>
      <c r="D88" s="122" t="str">
        <f>'ІІ. Розр. з бюджетом'!D17</f>
        <v>(    )</v>
      </c>
      <c r="E88" s="122" t="str">
        <f>'ІІ. Розр. з бюджетом'!E17</f>
        <v>(    )</v>
      </c>
      <c r="F88" s="122" t="str">
        <f>'ІІ. Розр. з бюджетом'!F17</f>
        <v>(    )</v>
      </c>
      <c r="G88" s="122" t="e">
        <f t="shared" si="2"/>
        <v>#VALUE!</v>
      </c>
      <c r="H88" s="163" t="e">
        <f t="shared" si="3"/>
        <v>#VALUE!</v>
      </c>
    </row>
    <row r="89" spans="1:8" s="5" customFormat="1">
      <c r="A89" s="48" t="s">
        <v>221</v>
      </c>
      <c r="B89" s="6">
        <v>2060</v>
      </c>
      <c r="C89" s="122" t="str">
        <f>'ІІ. Розр. з бюджетом'!C18</f>
        <v>(    )</v>
      </c>
      <c r="D89" s="122" t="str">
        <f>'ІІ. Розр. з бюджетом'!D18</f>
        <v>(    )</v>
      </c>
      <c r="E89" s="122" t="str">
        <f>'ІІ. Розр. з бюджетом'!E18</f>
        <v>(    )</v>
      </c>
      <c r="F89" s="122" t="str">
        <f>'ІІ. Розр. з бюджетом'!F18</f>
        <v>(    )</v>
      </c>
      <c r="G89" s="122" t="e">
        <f t="shared" si="2"/>
        <v>#VALUE!</v>
      </c>
      <c r="H89" s="163" t="e">
        <f t="shared" si="3"/>
        <v>#VALUE!</v>
      </c>
    </row>
    <row r="90" spans="1:8" s="5" customFormat="1" ht="41.25" customHeight="1">
      <c r="A90" s="48" t="s">
        <v>52</v>
      </c>
      <c r="B90" s="6">
        <v>2070</v>
      </c>
      <c r="C90" s="126">
        <f>SUM(C79:C81,C85:C89)</f>
        <v>-1789.137000000017</v>
      </c>
      <c r="D90" s="126">
        <f>SUM(D79:D81,D85:D89)</f>
        <v>-6455.536999999913</v>
      </c>
      <c r="E90" s="126">
        <f>SUM(E79:E81,E85:E89)</f>
        <v>-16232.377585429093</v>
      </c>
      <c r="F90" s="126">
        <f>SUM(F79:F81,F85:F89)</f>
        <v>-298.00100000000202</v>
      </c>
      <c r="G90" s="122">
        <f t="shared" si="2"/>
        <v>15934.37658542909</v>
      </c>
      <c r="H90" s="163">
        <f t="shared" si="3"/>
        <v>1.8358431993813467</v>
      </c>
    </row>
    <row r="91" spans="1:8" s="5" customFormat="1" ht="21.75" customHeight="1">
      <c r="A91" s="242" t="s">
        <v>329</v>
      </c>
      <c r="B91" s="243"/>
      <c r="C91" s="243"/>
      <c r="D91" s="243"/>
      <c r="E91" s="243"/>
      <c r="F91" s="243"/>
      <c r="G91" s="243"/>
      <c r="H91" s="244"/>
    </row>
    <row r="92" spans="1:8" s="5" customFormat="1" ht="41.25" customHeight="1">
      <c r="A92" s="75" t="s">
        <v>321</v>
      </c>
      <c r="B92" s="150">
        <v>2110</v>
      </c>
      <c r="C92" s="124">
        <f>'ІІ. Розр. з бюджетом'!C21</f>
        <v>23154</v>
      </c>
      <c r="D92" s="124">
        <f>'ІІ. Розр. з бюджетом'!D21</f>
        <v>19585.700000000004</v>
      </c>
      <c r="E92" s="124">
        <f>'ІІ. Розр. з бюджетом'!E21</f>
        <v>5792.535786193801</v>
      </c>
      <c r="F92" s="124">
        <f>'ІІ. Розр. з бюджетом'!F21</f>
        <v>4547.1000000000004</v>
      </c>
      <c r="G92" s="124">
        <f>F92-E92</f>
        <v>-1245.4357861938006</v>
      </c>
      <c r="H92" s="164">
        <f>(F92/E92)*100</f>
        <v>78.499299233295545</v>
      </c>
    </row>
    <row r="93" spans="1:8" s="5" customFormat="1">
      <c r="A93" s="8" t="s">
        <v>243</v>
      </c>
      <c r="B93" s="6">
        <v>2111</v>
      </c>
      <c r="C93" s="116">
        <f>'ІІ. Розр. з бюджетом'!C22</f>
        <v>13715.6</v>
      </c>
      <c r="D93" s="116">
        <f>'ІІ. Розр. з бюджетом'!D22</f>
        <v>8784</v>
      </c>
      <c r="E93" s="116">
        <f>'ІІ. Розр. з бюджетом'!E22</f>
        <v>170.59664768304486</v>
      </c>
      <c r="F93" s="116">
        <f>'ІІ. Розр. з бюджетом'!F22</f>
        <v>912</v>
      </c>
      <c r="G93" s="116">
        <f t="shared" ref="G93:G104" si="4">F93-E93</f>
        <v>741.40335231695508</v>
      </c>
      <c r="H93" s="163">
        <f t="shared" ref="H93:H104" si="5">(F93/E93)*100</f>
        <v>534.5943266683787</v>
      </c>
    </row>
    <row r="94" spans="1:8" s="5" customFormat="1" ht="37.5">
      <c r="A94" s="8" t="s">
        <v>322</v>
      </c>
      <c r="B94" s="6">
        <v>2112</v>
      </c>
      <c r="C94" s="116">
        <f>'ІІ. Розр. з бюджетом'!C23</f>
        <v>9589.6999999999989</v>
      </c>
      <c r="D94" s="116">
        <f>'ІІ. Розр. з бюджетом'!D23</f>
        <v>10744.800000000001</v>
      </c>
      <c r="E94" s="116">
        <f>'ІІ. Розр. з бюджетом'!E23</f>
        <v>5891.7391385107567</v>
      </c>
      <c r="F94" s="116">
        <f>'ІІ. Розр. з бюджетом'!F23</f>
        <v>3407.1</v>
      </c>
      <c r="G94" s="116">
        <f t="shared" si="4"/>
        <v>-2484.6391385107568</v>
      </c>
      <c r="H94" s="163">
        <f t="shared" si="5"/>
        <v>57.828425867157549</v>
      </c>
    </row>
    <row r="95" spans="1:8" s="5" customFormat="1" ht="38.25" customHeight="1">
      <c r="A95" s="48" t="s">
        <v>323</v>
      </c>
      <c r="B95" s="7">
        <v>2113</v>
      </c>
      <c r="C95" s="116">
        <f>'ІІ. Розр. з бюджетом'!C24</f>
        <v>-1675</v>
      </c>
      <c r="D95" s="116">
        <f>'ІІ. Розр. з бюджетом'!D24</f>
        <v>-1752</v>
      </c>
      <c r="E95" s="116">
        <f>'ІІ. Розр. з бюджетом'!E24</f>
        <v>-796</v>
      </c>
      <c r="F95" s="116">
        <f>'ІІ. Розр. з бюджетом'!F24</f>
        <v>-496</v>
      </c>
      <c r="G95" s="116">
        <f t="shared" si="4"/>
        <v>300</v>
      </c>
      <c r="H95" s="163">
        <f t="shared" si="5"/>
        <v>62.311557788944725</v>
      </c>
    </row>
    <row r="96" spans="1:8" s="5" customFormat="1">
      <c r="A96" s="48" t="s">
        <v>72</v>
      </c>
      <c r="B96" s="7">
        <v>2114</v>
      </c>
      <c r="C96" s="116">
        <f>'ІІ. Розр. з бюджетом'!C25</f>
        <v>0</v>
      </c>
      <c r="D96" s="116">
        <f>'ІІ. Розр. з бюджетом'!D25</f>
        <v>0</v>
      </c>
      <c r="E96" s="116">
        <f>'ІІ. Розр. з бюджетом'!E25</f>
        <v>0</v>
      </c>
      <c r="F96" s="116">
        <f>'ІІ. Розр. з бюджетом'!F25</f>
        <v>0</v>
      </c>
      <c r="G96" s="116">
        <f t="shared" si="4"/>
        <v>0</v>
      </c>
      <c r="H96" s="163" t="e">
        <f t="shared" si="5"/>
        <v>#DIV/0!</v>
      </c>
    </row>
    <row r="97" spans="1:8" s="5" customFormat="1" ht="37.5">
      <c r="A97" s="48" t="s">
        <v>324</v>
      </c>
      <c r="B97" s="7">
        <v>2115</v>
      </c>
      <c r="C97" s="116">
        <f>'ІІ. Розр. з бюджетом'!C26</f>
        <v>0</v>
      </c>
      <c r="D97" s="116">
        <f>'ІІ. Розр. з бюджетом'!D26</f>
        <v>0</v>
      </c>
      <c r="E97" s="116">
        <f>'ІІ. Розр. з бюджетом'!E26</f>
        <v>0</v>
      </c>
      <c r="F97" s="116">
        <f>'ІІ. Розр. з бюджетом'!F26</f>
        <v>0</v>
      </c>
      <c r="G97" s="116">
        <f t="shared" si="4"/>
        <v>0</v>
      </c>
      <c r="H97" s="163" t="e">
        <f t="shared" si="5"/>
        <v>#DIV/0!</v>
      </c>
    </row>
    <row r="98" spans="1:8" s="5" customFormat="1">
      <c r="A98" s="48" t="s">
        <v>86</v>
      </c>
      <c r="B98" s="7">
        <v>2116</v>
      </c>
      <c r="C98" s="116">
        <f>'ІІ. Розр. з бюджетом'!C27</f>
        <v>0</v>
      </c>
      <c r="D98" s="116">
        <f>'ІІ. Розр. з бюджетом'!D27</f>
        <v>0</v>
      </c>
      <c r="E98" s="116">
        <f>'ІІ. Розр. з бюджетом'!E27</f>
        <v>0</v>
      </c>
      <c r="F98" s="116">
        <f>'ІІ. Розр. з бюджетом'!F27</f>
        <v>0</v>
      </c>
      <c r="G98" s="116">
        <f t="shared" si="4"/>
        <v>0</v>
      </c>
      <c r="H98" s="163" t="e">
        <f t="shared" si="5"/>
        <v>#DIV/0!</v>
      </c>
    </row>
    <row r="99" spans="1:8" s="5" customFormat="1">
      <c r="A99" s="48" t="s">
        <v>344</v>
      </c>
      <c r="B99" s="7">
        <v>2117</v>
      </c>
      <c r="C99" s="116">
        <f>'ІІ. Розр. з бюджетом'!C28</f>
        <v>0</v>
      </c>
      <c r="D99" s="116">
        <f>'ІІ. Розр. з бюджетом'!D28</f>
        <v>0</v>
      </c>
      <c r="E99" s="116">
        <f>'ІІ. Розр. з бюджетом'!E28</f>
        <v>0</v>
      </c>
      <c r="F99" s="116">
        <f>'ІІ. Розр. з бюджетом'!F28</f>
        <v>0</v>
      </c>
      <c r="G99" s="116">
        <f t="shared" si="4"/>
        <v>0</v>
      </c>
      <c r="H99" s="163" t="e">
        <f t="shared" si="5"/>
        <v>#DIV/0!</v>
      </c>
    </row>
    <row r="100" spans="1:8" s="5" customFormat="1" ht="30" customHeight="1">
      <c r="A100" s="75" t="s">
        <v>325</v>
      </c>
      <c r="B100" s="61">
        <v>2120</v>
      </c>
      <c r="C100" s="139">
        <f>'ІІ. Розр. з бюджетом'!C31</f>
        <v>19881.8</v>
      </c>
      <c r="D100" s="139">
        <f>'ІІ. Розр. з бюджетом'!D31</f>
        <v>25904.800000000003</v>
      </c>
      <c r="E100" s="139">
        <f>'ІІ. Розр. з бюджетом'!E31</f>
        <v>9862.2875800000002</v>
      </c>
      <c r="F100" s="139">
        <f>'ІІ. Розр. з бюджетом'!F31</f>
        <v>9312.1999999999989</v>
      </c>
      <c r="G100" s="124">
        <f t="shared" si="4"/>
        <v>-550.08758000000125</v>
      </c>
      <c r="H100" s="164">
        <f t="shared" si="5"/>
        <v>94.422312515855467</v>
      </c>
    </row>
    <row r="101" spans="1:8" s="5" customFormat="1" ht="37.5">
      <c r="A101" s="75" t="s">
        <v>326</v>
      </c>
      <c r="B101" s="61">
        <v>2130</v>
      </c>
      <c r="C101" s="139">
        <f>'ІІ. Розр. з бюджетом'!C36</f>
        <v>27863.399999999998</v>
      </c>
      <c r="D101" s="139">
        <f>'ІІ. Розр. з бюджетом'!D36</f>
        <v>36257.9</v>
      </c>
      <c r="E101" s="139">
        <f>'ІІ. Розр. з бюджетом'!E36</f>
        <v>12897.517534999999</v>
      </c>
      <c r="F101" s="139">
        <f>'ІІ. Розр. з бюджетом'!F36</f>
        <v>13319</v>
      </c>
      <c r="G101" s="124">
        <f t="shared" si="4"/>
        <v>421.48246500000096</v>
      </c>
      <c r="H101" s="164">
        <f t="shared" si="5"/>
        <v>103.26793480882057</v>
      </c>
    </row>
    <row r="102" spans="1:8" s="5" customFormat="1" ht="83.25" customHeight="1">
      <c r="A102" s="90" t="s">
        <v>426</v>
      </c>
      <c r="B102" s="7">
        <v>2131</v>
      </c>
      <c r="C102" s="122">
        <f>'ІІ. Розр. з бюджетом'!C37</f>
        <v>-834</v>
      </c>
      <c r="D102" s="122">
        <f>'ІІ. Розр. з бюджетом'!D37</f>
        <v>-758</v>
      </c>
      <c r="E102" s="122">
        <f>'ІІ. Розр. з бюджетом'!E37</f>
        <v>-358</v>
      </c>
      <c r="F102" s="122">
        <f>'ІІ. Розр. з бюджетом'!F37</f>
        <v>-256</v>
      </c>
      <c r="G102" s="116">
        <f t="shared" si="4"/>
        <v>102</v>
      </c>
      <c r="H102" s="163">
        <f t="shared" si="5"/>
        <v>71.508379888268152</v>
      </c>
    </row>
    <row r="103" spans="1:8" s="5" customFormat="1" ht="29.25" customHeight="1">
      <c r="A103" s="90" t="s">
        <v>327</v>
      </c>
      <c r="B103" s="7">
        <v>2133</v>
      </c>
      <c r="C103" s="122">
        <f>'ІІ. Розр. з бюджетом'!C39</f>
        <v>26878.999999999996</v>
      </c>
      <c r="D103" s="122">
        <f>'ІІ. Розр. з бюджетом'!D39</f>
        <v>34733.599999999999</v>
      </c>
      <c r="E103" s="122">
        <f>'ІІ. Розр. з бюджетом'!E39</f>
        <v>12477.93982</v>
      </c>
      <c r="F103" s="122">
        <f>'ІІ. Розр. з бюджетом'!F39</f>
        <v>12737.4</v>
      </c>
      <c r="G103" s="116">
        <f t="shared" si="4"/>
        <v>259.46018000000004</v>
      </c>
      <c r="H103" s="163">
        <f t="shared" si="5"/>
        <v>102.07935110877943</v>
      </c>
    </row>
    <row r="104" spans="1:8" s="5" customFormat="1" ht="22.5" customHeight="1" thickBot="1">
      <c r="A104" s="89" t="s">
        <v>328</v>
      </c>
      <c r="B104" s="196">
        <v>2200</v>
      </c>
      <c r="C104" s="139">
        <f>'ІІ. Розр. з бюджетом'!C44</f>
        <v>70899.8</v>
      </c>
      <c r="D104" s="139">
        <f>'ІІ. Розр. з бюджетом'!D44</f>
        <v>81749.400000000009</v>
      </c>
      <c r="E104" s="139">
        <f>'ІІ. Розр. з бюджетом'!E44</f>
        <v>28552.340901193798</v>
      </c>
      <c r="F104" s="139">
        <f>'ІІ. Розр. з бюджетом'!F44</f>
        <v>27178.3</v>
      </c>
      <c r="G104" s="124">
        <f t="shared" si="4"/>
        <v>-1374.0409011937991</v>
      </c>
      <c r="H104" s="164">
        <f t="shared" si="5"/>
        <v>95.187641861139483</v>
      </c>
    </row>
    <row r="105" spans="1:8" s="5" customFormat="1" ht="19.5" thickBot="1">
      <c r="A105" s="236" t="s">
        <v>265</v>
      </c>
      <c r="B105" s="237"/>
      <c r="C105" s="237"/>
      <c r="D105" s="237"/>
      <c r="E105" s="237"/>
      <c r="F105" s="237"/>
      <c r="G105" s="237"/>
      <c r="H105" s="238"/>
    </row>
    <row r="106" spans="1:8" s="5" customFormat="1" ht="20.100000000000001" customHeight="1">
      <c r="A106" s="128" t="s">
        <v>262</v>
      </c>
      <c r="B106" s="11">
        <v>3405</v>
      </c>
      <c r="C106" s="139">
        <f>'ІІІ. Рух грош. коштів'!C78</f>
        <v>8720.2999999999993</v>
      </c>
      <c r="D106" s="139">
        <f>'ІІІ. Рух грош. коштів'!D78</f>
        <v>7377.8</v>
      </c>
      <c r="E106" s="139">
        <f>'ІІІ. Рух грош. коштів'!E78</f>
        <v>10129.586826933788</v>
      </c>
      <c r="F106" s="139">
        <f>'ІІІ. Рух грош. коштів'!F78</f>
        <v>7824.9</v>
      </c>
      <c r="G106" s="124">
        <f>F106-E106</f>
        <v>-2304.6868269337883</v>
      </c>
      <c r="H106" s="164">
        <f>(F106/E106)*100</f>
        <v>77.247968092777441</v>
      </c>
    </row>
    <row r="107" spans="1:8" s="5" customFormat="1" ht="20.100000000000001" customHeight="1">
      <c r="A107" s="90" t="s">
        <v>318</v>
      </c>
      <c r="B107" s="145">
        <v>3030</v>
      </c>
      <c r="C107" s="122">
        <f>'ІІІ. Рух грош. коштів'!C11</f>
        <v>114813.86500000001</v>
      </c>
      <c r="D107" s="122">
        <f>'ІІІ. Рух грош. коштів'!D11</f>
        <v>153877.79800000001</v>
      </c>
      <c r="E107" s="122">
        <f>'ІІІ. Рух грош. коштів'!E11</f>
        <v>48697.03533665758</v>
      </c>
      <c r="F107" s="122">
        <f>'ІІІ. Рух грош. коштів'!F11</f>
        <v>56158.197999999997</v>
      </c>
      <c r="G107" s="116">
        <f t="shared" ref="G107:G112" si="6">F107-E107</f>
        <v>7461.1626633424166</v>
      </c>
      <c r="H107" s="163">
        <f t="shared" ref="H107:H112" si="7">(F107/E107)*100</f>
        <v>115.32159527117227</v>
      </c>
    </row>
    <row r="108" spans="1:8" s="5" customFormat="1">
      <c r="A108" s="90" t="s">
        <v>256</v>
      </c>
      <c r="B108" s="145">
        <v>3195</v>
      </c>
      <c r="C108" s="122">
        <f>'ІІІ. Рух грош. коштів'!C38</f>
        <v>-32488.550399999949</v>
      </c>
      <c r="D108" s="122">
        <f>'ІІІ. Рух грош. коштів'!D38</f>
        <v>-26818.476999999897</v>
      </c>
      <c r="E108" s="122">
        <f>'ІІІ. Рух грош. коштів'!E38</f>
        <v>-5006.0284384716942</v>
      </c>
      <c r="F108" s="122">
        <f>'ІІІ. Рух грош. коштів'!F38</f>
        <v>-9351.7470000000176</v>
      </c>
      <c r="G108" s="116">
        <f t="shared" si="6"/>
        <v>-4345.7185615283233</v>
      </c>
      <c r="H108" s="163">
        <f t="shared" si="7"/>
        <v>186.80970583649022</v>
      </c>
    </row>
    <row r="109" spans="1:8">
      <c r="A109" s="90" t="s">
        <v>116</v>
      </c>
      <c r="B109" s="145">
        <v>3295</v>
      </c>
      <c r="C109" s="122">
        <f>'ІІІ. Рух грош. коштів'!C57</f>
        <v>-268.09999999999854</v>
      </c>
      <c r="D109" s="122">
        <f>'ІІІ. Рух грош. коштів'!D57</f>
        <v>19360.900000000001</v>
      </c>
      <c r="E109" s="122">
        <f>'ІІІ. Рух грош. коштів'!E57</f>
        <v>-175</v>
      </c>
      <c r="F109" s="122">
        <f>'ІІІ. Рух грош. коштів'!F57</f>
        <v>-201.80000000000291</v>
      </c>
      <c r="G109" s="116">
        <f t="shared" si="6"/>
        <v>-26.80000000000291</v>
      </c>
      <c r="H109" s="163">
        <f t="shared" si="7"/>
        <v>115.31428571428737</v>
      </c>
    </row>
    <row r="110" spans="1:8" s="5" customFormat="1">
      <c r="A110" s="90" t="s">
        <v>264</v>
      </c>
      <c r="B110" s="9">
        <v>3395</v>
      </c>
      <c r="C110" s="122">
        <f>'ІІІ. Рух грош. коштів'!C76</f>
        <v>58</v>
      </c>
      <c r="D110" s="122">
        <f>'ІІІ. Рух грош. коштів'!D76</f>
        <v>-0.19999999999708962</v>
      </c>
      <c r="E110" s="122">
        <f>'ІІІ. Рух грош. коштів'!E76</f>
        <v>0</v>
      </c>
      <c r="F110" s="122">
        <f>'ІІІ. Рух грош. коштів'!F76</f>
        <v>-1304.1999999999971</v>
      </c>
      <c r="G110" s="116">
        <f t="shared" si="6"/>
        <v>-1304.1999999999971</v>
      </c>
      <c r="H110" s="163" t="e">
        <f t="shared" si="7"/>
        <v>#DIV/0!</v>
      </c>
    </row>
    <row r="111" spans="1:8" s="5" customFormat="1">
      <c r="A111" s="90" t="s">
        <v>118</v>
      </c>
      <c r="B111" s="9">
        <v>3410</v>
      </c>
      <c r="C111" s="122">
        <f>'ІІІ. Рух грош. коштів'!C79</f>
        <v>0</v>
      </c>
      <c r="D111" s="122">
        <f>'ІІІ. Рух грош. коштів'!D79</f>
        <v>0</v>
      </c>
      <c r="E111" s="122">
        <f>'ІІІ. Рух грош. коштів'!E79</f>
        <v>0</v>
      </c>
      <c r="F111" s="122">
        <f>'ІІІ. Рух грош. коштів'!F79</f>
        <v>0</v>
      </c>
      <c r="G111" s="116">
        <f t="shared" si="6"/>
        <v>0</v>
      </c>
      <c r="H111" s="163" t="e">
        <f t="shared" si="7"/>
        <v>#DIV/0!</v>
      </c>
    </row>
    <row r="112" spans="1:8" s="5" customFormat="1" ht="19.5" thickBot="1">
      <c r="A112" s="129" t="s">
        <v>263</v>
      </c>
      <c r="B112" s="11">
        <v>3415</v>
      </c>
      <c r="C112" s="123">
        <f>SUM(C106,C108:C111)</f>
        <v>-23978.350399999948</v>
      </c>
      <c r="D112" s="123">
        <f>SUM(D106,D108:D111)</f>
        <v>-79.976999999893451</v>
      </c>
      <c r="E112" s="123">
        <f>SUM(E106,E108:E111)</f>
        <v>4948.5583884620937</v>
      </c>
      <c r="F112" s="123">
        <f>SUM(F106,F108:F111)</f>
        <v>-3032.8470000000179</v>
      </c>
      <c r="G112" s="124">
        <f t="shared" si="6"/>
        <v>-7981.4053884621117</v>
      </c>
      <c r="H112" s="164">
        <f t="shared" si="7"/>
        <v>-61.287485403250173</v>
      </c>
    </row>
    <row r="113" spans="1:8" s="5" customFormat="1" ht="19.5" thickBot="1">
      <c r="A113" s="239" t="s">
        <v>266</v>
      </c>
      <c r="B113" s="240"/>
      <c r="C113" s="240"/>
      <c r="D113" s="240"/>
      <c r="E113" s="240"/>
      <c r="F113" s="240"/>
      <c r="G113" s="240"/>
      <c r="H113" s="241"/>
    </row>
    <row r="114" spans="1:8" s="5" customFormat="1" ht="20.100000000000001" customHeight="1">
      <c r="A114" s="128" t="s">
        <v>222</v>
      </c>
      <c r="B114" s="202">
        <v>4000</v>
      </c>
      <c r="C114" s="130">
        <f>SUM(C115:C120)</f>
        <v>53362.821410000004</v>
      </c>
      <c r="D114" s="130">
        <f>SUM(D115:D120)</f>
        <v>92701.1</v>
      </c>
      <c r="E114" s="130">
        <f>SUM(E115:E120)</f>
        <v>53541</v>
      </c>
      <c r="F114" s="130">
        <f>SUM(F115:F120)</f>
        <v>89076.314999999988</v>
      </c>
      <c r="G114" s="124">
        <f>F114-E114</f>
        <v>35535.314999999988</v>
      </c>
      <c r="H114" s="164">
        <f>(F114/E114)*100</f>
        <v>166.37028632263122</v>
      </c>
    </row>
    <row r="115" spans="1:8" s="5" customFormat="1" ht="20.100000000000001" customHeight="1">
      <c r="A115" s="8" t="s">
        <v>1</v>
      </c>
      <c r="B115" s="68" t="s">
        <v>146</v>
      </c>
      <c r="C115" s="122">
        <f>'IV. Кап. інвестиції'!C7</f>
        <v>0</v>
      </c>
      <c r="D115" s="122">
        <f>'IV. Кап. інвестиції'!D7</f>
        <v>0</v>
      </c>
      <c r="E115" s="122">
        <f>'IV. Кап. інвестиції'!E7</f>
        <v>0</v>
      </c>
      <c r="F115" s="122">
        <f>'IV. Кап. інвестиції'!F7</f>
        <v>0</v>
      </c>
      <c r="G115" s="116">
        <f t="shared" ref="G115:G124" si="8">F115-E115</f>
        <v>0</v>
      </c>
      <c r="H115" s="163" t="e">
        <f t="shared" ref="H115:H124" si="9">(F115/E115)*100</f>
        <v>#DIV/0!</v>
      </c>
    </row>
    <row r="116" spans="1:8" s="5" customFormat="1" ht="20.100000000000001" customHeight="1">
      <c r="A116" s="8" t="s">
        <v>2</v>
      </c>
      <c r="B116" s="67">
        <v>4020</v>
      </c>
      <c r="C116" s="122">
        <f>'IV. Кап. інвестиції'!C8</f>
        <v>52420.12141</v>
      </c>
      <c r="D116" s="122">
        <f>'IV. Кап. інвестиції'!D8</f>
        <v>89330.8</v>
      </c>
      <c r="E116" s="122">
        <f>'IV. Кап. інвестиції'!E8</f>
        <v>53286</v>
      </c>
      <c r="F116" s="122">
        <f>'IV. Кап. інвестиції'!F8</f>
        <v>87245.214999999997</v>
      </c>
      <c r="G116" s="116">
        <f t="shared" si="8"/>
        <v>33959.214999999997</v>
      </c>
      <c r="H116" s="163">
        <f t="shared" si="9"/>
        <v>163.7300885786135</v>
      </c>
    </row>
    <row r="117" spans="1:8" s="5" customFormat="1" ht="20.100000000000001" customHeight="1">
      <c r="A117" s="8" t="s">
        <v>30</v>
      </c>
      <c r="B117" s="68">
        <v>4030</v>
      </c>
      <c r="C117" s="122">
        <f>'IV. Кап. інвестиції'!C9</f>
        <v>420.8</v>
      </c>
      <c r="D117" s="122">
        <f>'IV. Кап. інвестиції'!D9</f>
        <v>339.1</v>
      </c>
      <c r="E117" s="122">
        <f>'IV. Кап. інвестиції'!E9</f>
        <v>250</v>
      </c>
      <c r="F117" s="122">
        <f>'IV. Кап. інвестиції'!F9</f>
        <v>133</v>
      </c>
      <c r="G117" s="116">
        <f t="shared" si="8"/>
        <v>-117</v>
      </c>
      <c r="H117" s="163">
        <f t="shared" si="9"/>
        <v>53.2</v>
      </c>
    </row>
    <row r="118" spans="1:8" s="5" customFormat="1">
      <c r="A118" s="8" t="s">
        <v>3</v>
      </c>
      <c r="B118" s="67">
        <v>4040</v>
      </c>
      <c r="C118" s="122">
        <f>'IV. Кап. інвестиції'!C10</f>
        <v>17</v>
      </c>
      <c r="D118" s="122">
        <f>'IV. Кап. інвестиції'!D10</f>
        <v>2</v>
      </c>
      <c r="E118" s="122">
        <f>'IV. Кап. інвестиції'!E10</f>
        <v>0</v>
      </c>
      <c r="F118" s="122">
        <f>'IV. Кап. інвестиції'!F10</f>
        <v>0</v>
      </c>
      <c r="G118" s="116">
        <f t="shared" si="8"/>
        <v>0</v>
      </c>
      <c r="H118" s="163" t="e">
        <f t="shared" si="9"/>
        <v>#DIV/0!</v>
      </c>
    </row>
    <row r="119" spans="1:8" s="5" customFormat="1" ht="37.5">
      <c r="A119" s="8" t="s">
        <v>60</v>
      </c>
      <c r="B119" s="68">
        <v>4050</v>
      </c>
      <c r="C119" s="122">
        <f>'IV. Кап. інвестиції'!C11</f>
        <v>73.5</v>
      </c>
      <c r="D119" s="122">
        <f>'IV. Кап. інвестиції'!D11</f>
        <v>82.2</v>
      </c>
      <c r="E119" s="122">
        <f>'IV. Кап. інвестиції'!E11</f>
        <v>5</v>
      </c>
      <c r="F119" s="122">
        <f>'IV. Кап. інвестиції'!F11</f>
        <v>33.200000000000003</v>
      </c>
      <c r="G119" s="116">
        <f t="shared" si="8"/>
        <v>28.200000000000003</v>
      </c>
      <c r="H119" s="163">
        <f t="shared" si="9"/>
        <v>664</v>
      </c>
    </row>
    <row r="120" spans="1:8" s="5" customFormat="1">
      <c r="A120" s="8" t="s">
        <v>232</v>
      </c>
      <c r="B120" s="68">
        <v>4060</v>
      </c>
      <c r="C120" s="122">
        <f>'IV. Кап. інвестиції'!C12</f>
        <v>431.4</v>
      </c>
      <c r="D120" s="122">
        <f>'IV. Кап. інвестиції'!D12</f>
        <v>2947</v>
      </c>
      <c r="E120" s="122">
        <f>'IV. Кап. інвестиції'!E12</f>
        <v>0</v>
      </c>
      <c r="F120" s="122">
        <f>'IV. Кап. інвестиції'!F12</f>
        <v>1664.9</v>
      </c>
      <c r="G120" s="116">
        <f t="shared" si="8"/>
        <v>1664.9</v>
      </c>
      <c r="H120" s="163" t="e">
        <f t="shared" si="9"/>
        <v>#DIV/0!</v>
      </c>
    </row>
    <row r="121" spans="1:8" s="5" customFormat="1" ht="20.100000000000001" customHeight="1">
      <c r="A121" s="89" t="s">
        <v>223</v>
      </c>
      <c r="B121" s="202">
        <v>4000</v>
      </c>
      <c r="C121" s="123">
        <f>SUM(C122:C125)</f>
        <v>47279.199999999997</v>
      </c>
      <c r="D121" s="123">
        <f>SUM(D122:D125)</f>
        <v>68604</v>
      </c>
      <c r="E121" s="123">
        <f>SUM(E122:E125)</f>
        <v>49561</v>
      </c>
      <c r="F121" s="123">
        <f>SUM(F122:F125)</f>
        <v>66210.3</v>
      </c>
      <c r="G121" s="124">
        <f t="shared" si="8"/>
        <v>16649.300000000003</v>
      </c>
      <c r="H121" s="164">
        <f t="shared" si="9"/>
        <v>133.5935513811263</v>
      </c>
    </row>
    <row r="122" spans="1:8" s="5" customFormat="1" ht="20.100000000000001" customHeight="1">
      <c r="A122" s="48" t="s">
        <v>345</v>
      </c>
      <c r="B122" s="131" t="s">
        <v>224</v>
      </c>
      <c r="C122" s="122">
        <f>'6.2. Інша інфо_2'!K55</f>
        <v>0</v>
      </c>
      <c r="D122" s="122">
        <f>'6.2. Інша інфо_2'!L55</f>
        <v>0</v>
      </c>
      <c r="E122" s="122">
        <f>'6.2. Інша інфо_2'!M55</f>
        <v>0</v>
      </c>
      <c r="F122" s="122">
        <f>'6.2. Інша інфо_2'!N55</f>
        <v>0</v>
      </c>
      <c r="G122" s="116">
        <f t="shared" si="8"/>
        <v>0</v>
      </c>
      <c r="H122" s="163" t="e">
        <f t="shared" si="9"/>
        <v>#DIV/0!</v>
      </c>
    </row>
    <row r="123" spans="1:8" s="5" customFormat="1" ht="20.100000000000001" customHeight="1">
      <c r="A123" s="48" t="s">
        <v>346</v>
      </c>
      <c r="B123" s="131" t="s">
        <v>225</v>
      </c>
      <c r="C123" s="122">
        <v>45226.6</v>
      </c>
      <c r="D123" s="122">
        <v>17882.8</v>
      </c>
      <c r="E123" s="122">
        <v>129</v>
      </c>
      <c r="F123" s="122">
        <v>16984.900000000001</v>
      </c>
      <c r="G123" s="116">
        <f t="shared" si="8"/>
        <v>16855.900000000001</v>
      </c>
      <c r="H123" s="163">
        <f t="shared" si="9"/>
        <v>13166.589147286822</v>
      </c>
    </row>
    <row r="124" spans="1:8" s="5" customFormat="1" ht="20.100000000000001" customHeight="1">
      <c r="A124" s="48" t="s">
        <v>187</v>
      </c>
      <c r="B124" s="131" t="s">
        <v>226</v>
      </c>
      <c r="C124" s="122">
        <v>2042.6000000000001</v>
      </c>
      <c r="D124" s="122">
        <v>1760.1999999999998</v>
      </c>
      <c r="E124" s="122">
        <v>475</v>
      </c>
      <c r="F124" s="122">
        <v>264.39999999999998</v>
      </c>
      <c r="G124" s="116">
        <f t="shared" si="8"/>
        <v>-210.60000000000002</v>
      </c>
      <c r="H124" s="163">
        <f t="shared" si="9"/>
        <v>55.663157894736834</v>
      </c>
    </row>
    <row r="125" spans="1:8" s="5" customFormat="1" ht="20.100000000000001" customHeight="1" thickBot="1">
      <c r="A125" s="227" t="s">
        <v>347</v>
      </c>
      <c r="B125" s="149" t="s">
        <v>227</v>
      </c>
      <c r="C125" s="127">
        <v>10</v>
      </c>
      <c r="D125" s="127">
        <v>48961</v>
      </c>
      <c r="E125" s="127">
        <v>48957</v>
      </c>
      <c r="F125" s="127">
        <v>48961</v>
      </c>
      <c r="G125" s="127">
        <f>F125-E125</f>
        <v>4</v>
      </c>
      <c r="H125" s="176">
        <f>(F125/E125)*100</f>
        <v>100.00817043527994</v>
      </c>
    </row>
    <row r="126" spans="1:8" s="5" customFormat="1" ht="19.5" thickBot="1">
      <c r="A126" s="251" t="s">
        <v>142</v>
      </c>
      <c r="B126" s="252"/>
      <c r="C126" s="252"/>
      <c r="D126" s="252"/>
      <c r="E126" s="252"/>
      <c r="F126" s="252"/>
      <c r="G126" s="252"/>
      <c r="H126" s="253"/>
    </row>
    <row r="127" spans="1:8" s="5" customFormat="1">
      <c r="A127" s="132" t="s">
        <v>297</v>
      </c>
      <c r="B127" s="133">
        <v>5040</v>
      </c>
      <c r="C127" s="168">
        <f>(C62/C30)*100</f>
        <v>-10.459086963640887</v>
      </c>
      <c r="D127" s="168">
        <f>(D62/D30)*100</f>
        <v>-11.590499869907667</v>
      </c>
      <c r="E127" s="91" t="s">
        <v>342</v>
      </c>
      <c r="F127" s="91" t="s">
        <v>342</v>
      </c>
      <c r="G127" s="180"/>
      <c r="H127" s="181"/>
    </row>
    <row r="128" spans="1:8" s="5" customFormat="1">
      <c r="A128" s="132" t="s">
        <v>298</v>
      </c>
      <c r="B128" s="133">
        <v>5020</v>
      </c>
      <c r="C128" s="168">
        <f>(C62/C139)*100</f>
        <v>-0.30103637351162466</v>
      </c>
      <c r="D128" s="168">
        <f>(D62/D139)*100</f>
        <v>-3.3367002911086248</v>
      </c>
      <c r="E128" s="91" t="s">
        <v>342</v>
      </c>
      <c r="F128" s="91" t="s">
        <v>342</v>
      </c>
      <c r="G128" s="180"/>
      <c r="H128" s="181"/>
    </row>
    <row r="129" spans="1:8" s="5" customFormat="1">
      <c r="A129" s="90" t="s">
        <v>299</v>
      </c>
      <c r="B129" s="6">
        <v>5030</v>
      </c>
      <c r="C129" s="125">
        <f>(C62/C145)*100</f>
        <v>-0.30326012551472453</v>
      </c>
      <c r="D129" s="125">
        <f>(D62/D145)*100</f>
        <v>-4.4795856636778995</v>
      </c>
      <c r="E129" s="91" t="s">
        <v>342</v>
      </c>
      <c r="F129" s="91" t="s">
        <v>342</v>
      </c>
      <c r="G129" s="180"/>
      <c r="H129" s="181"/>
    </row>
    <row r="130" spans="1:8" s="5" customFormat="1">
      <c r="A130" s="134" t="s">
        <v>150</v>
      </c>
      <c r="B130" s="135">
        <v>5110</v>
      </c>
      <c r="C130" s="169">
        <f>C145/C142</f>
        <v>101.39336181343235</v>
      </c>
      <c r="D130" s="169">
        <f>D145/D142</f>
        <v>2.9025950562151976</v>
      </c>
      <c r="E130" s="91" t="s">
        <v>342</v>
      </c>
      <c r="F130" s="91" t="s">
        <v>342</v>
      </c>
      <c r="G130" s="180"/>
      <c r="H130" s="181"/>
    </row>
    <row r="131" spans="1:8" s="5" customFormat="1" ht="21.75" customHeight="1" thickBot="1">
      <c r="A131" s="177" t="s">
        <v>300</v>
      </c>
      <c r="B131" s="178">
        <v>5220</v>
      </c>
      <c r="C131" s="179">
        <f>C136/C135</f>
        <v>0.53716435760521308</v>
      </c>
      <c r="D131" s="179">
        <f>D136/D135</f>
        <v>0.35747750156654196</v>
      </c>
      <c r="E131" s="91" t="s">
        <v>342</v>
      </c>
      <c r="F131" s="91" t="s">
        <v>342</v>
      </c>
      <c r="G131" s="182"/>
      <c r="H131" s="183"/>
    </row>
    <row r="132" spans="1:8" s="5" customFormat="1" ht="19.5" thickBot="1">
      <c r="A132" s="236" t="s">
        <v>267</v>
      </c>
      <c r="B132" s="237"/>
      <c r="C132" s="237"/>
      <c r="D132" s="237"/>
      <c r="E132" s="237"/>
      <c r="F132" s="237"/>
      <c r="G132" s="237"/>
      <c r="H132" s="238"/>
    </row>
    <row r="133" spans="1:8" s="5" customFormat="1" ht="20.100000000000001" customHeight="1">
      <c r="A133" s="132" t="s">
        <v>290</v>
      </c>
      <c r="B133" s="133">
        <v>6000</v>
      </c>
      <c r="C133" s="122">
        <v>5830905.5999999996</v>
      </c>
      <c r="D133" s="122">
        <v>447065.1</v>
      </c>
      <c r="E133" s="91" t="s">
        <v>342</v>
      </c>
      <c r="F133" s="91" t="s">
        <v>342</v>
      </c>
      <c r="G133" s="116">
        <f>D133-C133</f>
        <v>-5383840.5</v>
      </c>
      <c r="H133" s="163">
        <f>(D133/C133)*100</f>
        <v>7.6671640851122689</v>
      </c>
    </row>
    <row r="134" spans="1:8" s="5" customFormat="1" ht="20.100000000000001" customHeight="1">
      <c r="A134" s="132" t="s">
        <v>291</v>
      </c>
      <c r="B134" s="133">
        <v>6001</v>
      </c>
      <c r="C134" s="154">
        <f>C135-C136</f>
        <v>5841469.0999999996</v>
      </c>
      <c r="D134" s="154">
        <f>D135-D136</f>
        <v>426764.60000000003</v>
      </c>
      <c r="E134" s="91" t="s">
        <v>342</v>
      </c>
      <c r="F134" s="91" t="s">
        <v>342</v>
      </c>
      <c r="G134" s="116">
        <f t="shared" ref="G134:G145" si="10">D134-C134</f>
        <v>-5414704.5</v>
      </c>
      <c r="H134" s="163">
        <f t="shared" ref="H134:H145" si="11">(D134/C134)*100</f>
        <v>7.3057751859031503</v>
      </c>
    </row>
    <row r="135" spans="1:8" s="5" customFormat="1" ht="20.100000000000001" customHeight="1">
      <c r="A135" s="132" t="s">
        <v>292</v>
      </c>
      <c r="B135" s="133">
        <v>6002</v>
      </c>
      <c r="C135" s="122">
        <v>12621044.199999999</v>
      </c>
      <c r="D135" s="122">
        <v>664201.80000000005</v>
      </c>
      <c r="E135" s="91" t="s">
        <v>342</v>
      </c>
      <c r="F135" s="91" t="s">
        <v>342</v>
      </c>
      <c r="G135" s="116">
        <f t="shared" si="10"/>
        <v>-11956842.399999999</v>
      </c>
      <c r="H135" s="163">
        <f t="shared" si="11"/>
        <v>5.2626533072437862</v>
      </c>
    </row>
    <row r="136" spans="1:8" s="5" customFormat="1" ht="20.100000000000001" customHeight="1">
      <c r="A136" s="132" t="s">
        <v>293</v>
      </c>
      <c r="B136" s="133">
        <v>6003</v>
      </c>
      <c r="C136" s="122">
        <v>6779575.0999999996</v>
      </c>
      <c r="D136" s="122">
        <v>237437.2</v>
      </c>
      <c r="E136" s="91" t="s">
        <v>342</v>
      </c>
      <c r="F136" s="91" t="s">
        <v>342</v>
      </c>
      <c r="G136" s="116">
        <f t="shared" si="10"/>
        <v>-6542137.8999999994</v>
      </c>
      <c r="H136" s="163">
        <f t="shared" si="11"/>
        <v>3.5022430830510314</v>
      </c>
    </row>
    <row r="137" spans="1:8" s="5" customFormat="1" ht="20.100000000000001" customHeight="1">
      <c r="A137" s="90" t="s">
        <v>294</v>
      </c>
      <c r="B137" s="6">
        <v>6010</v>
      </c>
      <c r="C137" s="122">
        <v>88904.2</v>
      </c>
      <c r="D137" s="122">
        <v>136198.79999999999</v>
      </c>
      <c r="E137" s="91" t="s">
        <v>342</v>
      </c>
      <c r="F137" s="91" t="s">
        <v>342</v>
      </c>
      <c r="G137" s="116">
        <f t="shared" si="10"/>
        <v>47294.599999999991</v>
      </c>
      <c r="H137" s="163">
        <f t="shared" si="11"/>
        <v>153.19726177165981</v>
      </c>
    </row>
    <row r="138" spans="1:8" s="5" customFormat="1">
      <c r="A138" s="90" t="s">
        <v>295</v>
      </c>
      <c r="B138" s="6">
        <v>6011</v>
      </c>
      <c r="C138" s="122">
        <v>6400.2</v>
      </c>
      <c r="D138" s="122">
        <v>9492.7000000000007</v>
      </c>
      <c r="E138" s="91" t="s">
        <v>342</v>
      </c>
      <c r="F138" s="91" t="s">
        <v>342</v>
      </c>
      <c r="G138" s="116">
        <f t="shared" si="10"/>
        <v>3092.5000000000009</v>
      </c>
      <c r="H138" s="163">
        <f t="shared" si="11"/>
        <v>148.31880253742071</v>
      </c>
    </row>
    <row r="139" spans="1:8" s="5" customFormat="1" ht="20.100000000000001" customHeight="1">
      <c r="A139" s="89" t="s">
        <v>171</v>
      </c>
      <c r="B139" s="150">
        <v>6020</v>
      </c>
      <c r="C139" s="139">
        <v>5920027.7999999998</v>
      </c>
      <c r="D139" s="139">
        <v>583424.80000000005</v>
      </c>
      <c r="E139" s="203" t="s">
        <v>342</v>
      </c>
      <c r="F139" s="203" t="s">
        <v>342</v>
      </c>
      <c r="G139" s="124">
        <f t="shared" si="10"/>
        <v>-5336603</v>
      </c>
      <c r="H139" s="164">
        <f t="shared" si="11"/>
        <v>9.8551023696206297</v>
      </c>
    </row>
    <row r="140" spans="1:8" s="5" customFormat="1" ht="20.100000000000001" customHeight="1">
      <c r="A140" s="90" t="s">
        <v>119</v>
      </c>
      <c r="B140" s="6">
        <v>6030</v>
      </c>
      <c r="C140" s="122">
        <v>1670</v>
      </c>
      <c r="D140" s="122">
        <v>98605.8</v>
      </c>
      <c r="E140" s="91" t="s">
        <v>342</v>
      </c>
      <c r="F140" s="91" t="s">
        <v>342</v>
      </c>
      <c r="G140" s="116">
        <f t="shared" si="10"/>
        <v>96935.8</v>
      </c>
      <c r="H140" s="163">
        <f t="shared" si="11"/>
        <v>5904.5389221556889</v>
      </c>
    </row>
    <row r="141" spans="1:8" s="5" customFormat="1" ht="20.100000000000001" customHeight="1">
      <c r="A141" s="90" t="s">
        <v>120</v>
      </c>
      <c r="B141" s="6">
        <v>6040</v>
      </c>
      <c r="C141" s="122">
        <v>56288.6</v>
      </c>
      <c r="D141" s="122">
        <v>51113.5</v>
      </c>
      <c r="E141" s="91" t="s">
        <v>342</v>
      </c>
      <c r="F141" s="91" t="s">
        <v>342</v>
      </c>
      <c r="G141" s="116">
        <f t="shared" si="10"/>
        <v>-5175.0999999999985</v>
      </c>
      <c r="H141" s="163">
        <f t="shared" si="11"/>
        <v>90.806131259260312</v>
      </c>
    </row>
    <row r="142" spans="1:8" s="5" customFormat="1" ht="20.100000000000001" customHeight="1">
      <c r="A142" s="89" t="s">
        <v>172</v>
      </c>
      <c r="B142" s="150">
        <v>6050</v>
      </c>
      <c r="C142" s="158">
        <f>SUM(C140:C141)</f>
        <v>57958.6</v>
      </c>
      <c r="D142" s="158">
        <f>SUM(D140:D141)</f>
        <v>149719.29999999999</v>
      </c>
      <c r="E142" s="203" t="s">
        <v>342</v>
      </c>
      <c r="F142" s="203" t="s">
        <v>342</v>
      </c>
      <c r="G142" s="124">
        <f t="shared" si="10"/>
        <v>91760.699999999983</v>
      </c>
      <c r="H142" s="164">
        <f t="shared" si="11"/>
        <v>258.32111196612755</v>
      </c>
    </row>
    <row r="143" spans="1:8" s="5" customFormat="1" ht="20.100000000000001" customHeight="1">
      <c r="A143" s="90" t="s">
        <v>348</v>
      </c>
      <c r="B143" s="6">
        <v>6060</v>
      </c>
      <c r="C143" s="122"/>
      <c r="D143" s="122"/>
      <c r="E143" s="91" t="s">
        <v>342</v>
      </c>
      <c r="F143" s="91" t="s">
        <v>342</v>
      </c>
      <c r="G143" s="116">
        <f t="shared" si="10"/>
        <v>0</v>
      </c>
      <c r="H143" s="163" t="e">
        <f t="shared" si="11"/>
        <v>#DIV/0!</v>
      </c>
    </row>
    <row r="144" spans="1:8" s="5" customFormat="1">
      <c r="A144" s="90" t="s">
        <v>349</v>
      </c>
      <c r="B144" s="6">
        <v>6070</v>
      </c>
      <c r="C144" s="122"/>
      <c r="D144" s="122"/>
      <c r="E144" s="91" t="s">
        <v>342</v>
      </c>
      <c r="F144" s="91" t="s">
        <v>342</v>
      </c>
      <c r="G144" s="116">
        <f t="shared" si="10"/>
        <v>0</v>
      </c>
      <c r="H144" s="163" t="e">
        <f t="shared" si="11"/>
        <v>#DIV/0!</v>
      </c>
    </row>
    <row r="145" spans="1:8" s="5" customFormat="1" ht="20.100000000000001" customHeight="1" thickBot="1">
      <c r="A145" s="89" t="s">
        <v>113</v>
      </c>
      <c r="B145" s="150">
        <v>6080</v>
      </c>
      <c r="C145" s="139">
        <v>5876617.2999999998</v>
      </c>
      <c r="D145" s="139">
        <v>434574.5</v>
      </c>
      <c r="E145" s="203" t="s">
        <v>342</v>
      </c>
      <c r="F145" s="203" t="s">
        <v>342</v>
      </c>
      <c r="G145" s="124">
        <f t="shared" si="10"/>
        <v>-5442042.7999999998</v>
      </c>
      <c r="H145" s="164">
        <f t="shared" si="11"/>
        <v>7.394977038916589</v>
      </c>
    </row>
    <row r="146" spans="1:8" s="5" customFormat="1" ht="19.5" thickBot="1">
      <c r="A146" s="239" t="s">
        <v>268</v>
      </c>
      <c r="B146" s="240"/>
      <c r="C146" s="240"/>
      <c r="D146" s="240"/>
      <c r="E146" s="240"/>
      <c r="F146" s="240"/>
      <c r="G146" s="240"/>
      <c r="H146" s="241"/>
    </row>
    <row r="147" spans="1:8" s="5" customFormat="1" ht="20.100000000000001" customHeight="1">
      <c r="A147" s="128" t="s">
        <v>319</v>
      </c>
      <c r="B147" s="204" t="s">
        <v>269</v>
      </c>
      <c r="C147" s="130">
        <f>SUM(C148:C150)</f>
        <v>0</v>
      </c>
      <c r="D147" s="130">
        <f>SUM(D148:D150)</f>
        <v>97449</v>
      </c>
      <c r="E147" s="130">
        <f>SUM(E148:E150)</f>
        <v>47229</v>
      </c>
      <c r="F147" s="130">
        <f>SUM(F148:F150)</f>
        <v>52484</v>
      </c>
      <c r="G147" s="139">
        <f>F147-E147</f>
        <v>5255</v>
      </c>
      <c r="H147" s="164">
        <f>(F147/E147)*100</f>
        <v>111.12663829426835</v>
      </c>
    </row>
    <row r="148" spans="1:8" s="5" customFormat="1" ht="20.100000000000001" customHeight="1">
      <c r="A148" s="90" t="s">
        <v>350</v>
      </c>
      <c r="B148" s="136" t="s">
        <v>271</v>
      </c>
      <c r="C148" s="116"/>
      <c r="D148" s="116">
        <v>97449</v>
      </c>
      <c r="E148" s="122">
        <f>'6.1. Інша інфо_1'!F112</f>
        <v>47229</v>
      </c>
      <c r="F148" s="122">
        <f>'6.1. Інша інфо_1'!H112</f>
        <v>52484</v>
      </c>
      <c r="G148" s="122">
        <f t="shared" ref="G148:G154" si="12">F148-E148</f>
        <v>5255</v>
      </c>
      <c r="H148" s="163">
        <f t="shared" ref="H148:H154" si="13">(F148/E148)*100</f>
        <v>111.12663829426835</v>
      </c>
    </row>
    <row r="149" spans="1:8" s="5" customFormat="1" ht="20.100000000000001" customHeight="1">
      <c r="A149" s="90" t="s">
        <v>351</v>
      </c>
      <c r="B149" s="136" t="s">
        <v>272</v>
      </c>
      <c r="C149" s="116"/>
      <c r="D149" s="116"/>
      <c r="E149" s="122">
        <f>'6.1. Інша інфо_1'!F115</f>
        <v>0</v>
      </c>
      <c r="F149" s="122">
        <f>'6.1. Інша інфо_1'!H115</f>
        <v>0</v>
      </c>
      <c r="G149" s="122">
        <f t="shared" si="12"/>
        <v>0</v>
      </c>
      <c r="H149" s="163" t="e">
        <f t="shared" si="13"/>
        <v>#DIV/0!</v>
      </c>
    </row>
    <row r="150" spans="1:8" s="5" customFormat="1" ht="20.100000000000001" customHeight="1">
      <c r="A150" s="90" t="s">
        <v>352</v>
      </c>
      <c r="B150" s="136" t="s">
        <v>273</v>
      </c>
      <c r="C150" s="116"/>
      <c r="D150" s="116"/>
      <c r="E150" s="122">
        <f>'6.1. Інша інфо_1'!F118</f>
        <v>0</v>
      </c>
      <c r="F150" s="122">
        <f>'6.1. Інша інфо_1'!H118</f>
        <v>0</v>
      </c>
      <c r="G150" s="122">
        <f t="shared" si="12"/>
        <v>0</v>
      </c>
      <c r="H150" s="163" t="e">
        <f t="shared" si="13"/>
        <v>#DIV/0!</v>
      </c>
    </row>
    <row r="151" spans="1:8" s="5" customFormat="1" ht="20.100000000000001" customHeight="1">
      <c r="A151" s="89" t="s">
        <v>320</v>
      </c>
      <c r="B151" s="205" t="s">
        <v>270</v>
      </c>
      <c r="C151" s="123">
        <f>SUM(C152:C154)</f>
        <v>0</v>
      </c>
      <c r="D151" s="123">
        <f>SUM(D152:D154)</f>
        <v>0</v>
      </c>
      <c r="E151" s="123">
        <f>SUM(E152:E154)</f>
        <v>0</v>
      </c>
      <c r="F151" s="123">
        <f>SUM(F152:F154)</f>
        <v>0</v>
      </c>
      <c r="G151" s="139">
        <f t="shared" si="12"/>
        <v>0</v>
      </c>
      <c r="H151" s="164" t="e">
        <f t="shared" si="13"/>
        <v>#DIV/0!</v>
      </c>
    </row>
    <row r="152" spans="1:8" s="5" customFormat="1" ht="20.100000000000001" customHeight="1">
      <c r="A152" s="90" t="s">
        <v>350</v>
      </c>
      <c r="B152" s="136" t="s">
        <v>274</v>
      </c>
      <c r="C152" s="187"/>
      <c r="D152" s="187"/>
      <c r="E152" s="122">
        <f>'6.1. Інша інфо_1'!J112</f>
        <v>0</v>
      </c>
      <c r="F152" s="122">
        <f>'6.1. Інша інфо_1'!L112</f>
        <v>0</v>
      </c>
      <c r="G152" s="122">
        <f t="shared" si="12"/>
        <v>0</v>
      </c>
      <c r="H152" s="163" t="e">
        <f t="shared" si="13"/>
        <v>#DIV/0!</v>
      </c>
    </row>
    <row r="153" spans="1:8" s="5" customFormat="1" ht="20.100000000000001" customHeight="1">
      <c r="A153" s="90" t="s">
        <v>351</v>
      </c>
      <c r="B153" s="136" t="s">
        <v>275</v>
      </c>
      <c r="C153" s="187"/>
      <c r="D153" s="187"/>
      <c r="E153" s="122">
        <f>'6.1. Інша інфо_1'!J115</f>
        <v>0</v>
      </c>
      <c r="F153" s="122">
        <f>'6.1. Інша інфо_1'!L115</f>
        <v>0</v>
      </c>
      <c r="G153" s="122">
        <f t="shared" si="12"/>
        <v>0</v>
      </c>
      <c r="H153" s="163" t="e">
        <f t="shared" si="13"/>
        <v>#DIV/0!</v>
      </c>
    </row>
    <row r="154" spans="1:8" s="5" customFormat="1" ht="20.100000000000001" customHeight="1" thickBot="1">
      <c r="A154" s="134" t="s">
        <v>352</v>
      </c>
      <c r="B154" s="137" t="s">
        <v>276</v>
      </c>
      <c r="C154" s="187"/>
      <c r="D154" s="187"/>
      <c r="E154" s="122">
        <f>'6.1. Інша інфо_1'!J118</f>
        <v>0</v>
      </c>
      <c r="F154" s="122">
        <f>'6.1. Інша інфо_1'!L118</f>
        <v>0</v>
      </c>
      <c r="G154" s="122">
        <f t="shared" si="12"/>
        <v>0</v>
      </c>
      <c r="H154" s="163" t="e">
        <f t="shared" si="13"/>
        <v>#DIV/0!</v>
      </c>
    </row>
    <row r="155" spans="1:8" s="5" customFormat="1" ht="19.5" thickBot="1">
      <c r="A155" s="236" t="s">
        <v>277</v>
      </c>
      <c r="B155" s="237"/>
      <c r="C155" s="237"/>
      <c r="D155" s="237"/>
      <c r="E155" s="237"/>
      <c r="F155" s="237"/>
      <c r="G155" s="237"/>
      <c r="H155" s="238"/>
    </row>
    <row r="156" spans="1:8" s="5" customFormat="1" ht="60.75" customHeight="1">
      <c r="A156" s="207" t="s">
        <v>446</v>
      </c>
      <c r="B156" s="205" t="s">
        <v>278</v>
      </c>
      <c r="C156" s="123">
        <f>SUM(C157:C161)</f>
        <v>1698</v>
      </c>
      <c r="D156" s="123">
        <f>SUM(D157:D161)</f>
        <v>1876</v>
      </c>
      <c r="E156" s="123">
        <f>SUM(E157:E161)</f>
        <v>1970</v>
      </c>
      <c r="F156" s="123">
        <f>SUM(F157:F161)</f>
        <v>1876</v>
      </c>
      <c r="G156" s="124">
        <f>F156-E156</f>
        <v>-94</v>
      </c>
      <c r="H156" s="164">
        <f>(F156/E156)*100</f>
        <v>95.228426395939081</v>
      </c>
    </row>
    <row r="157" spans="1:8" s="5" customFormat="1" ht="18.75" customHeight="1">
      <c r="A157" s="90" t="s">
        <v>395</v>
      </c>
      <c r="B157" s="136" t="s">
        <v>279</v>
      </c>
      <c r="C157" s="208">
        <f>'6.1. Інша інфо_1'!C12:E12</f>
        <v>0</v>
      </c>
      <c r="D157" s="208">
        <f>'6.1. Інша інфо_1'!I12</f>
        <v>0</v>
      </c>
      <c r="E157" s="126">
        <f>'6.1. Інша інфо_1'!F12</f>
        <v>0</v>
      </c>
      <c r="F157" s="126">
        <f>'6.1. Інша інфо_1'!I12</f>
        <v>0</v>
      </c>
      <c r="G157" s="116">
        <f t="shared" ref="G157:G168" si="14">F157-E157</f>
        <v>0</v>
      </c>
      <c r="H157" s="163" t="e">
        <f t="shared" ref="H157:H168" si="15">(F157/E157)*100</f>
        <v>#DIV/0!</v>
      </c>
    </row>
    <row r="158" spans="1:8" s="5" customFormat="1" ht="18.75" customHeight="1">
      <c r="A158" s="90" t="s">
        <v>404</v>
      </c>
      <c r="B158" s="136" t="s">
        <v>280</v>
      </c>
      <c r="C158" s="208">
        <f>'6.1. Інша інфо_1'!C13:E13</f>
        <v>0</v>
      </c>
      <c r="D158" s="208">
        <f>'6.1. Інша інфо_1'!I13</f>
        <v>0</v>
      </c>
      <c r="E158" s="126">
        <f>'6.1. Інша інфо_1'!F13</f>
        <v>0</v>
      </c>
      <c r="F158" s="126">
        <f>'6.1. Інша інфо_1'!I13</f>
        <v>0</v>
      </c>
      <c r="G158" s="116">
        <f t="shared" si="14"/>
        <v>0</v>
      </c>
      <c r="H158" s="163" t="e">
        <f t="shared" si="15"/>
        <v>#DIV/0!</v>
      </c>
    </row>
    <row r="159" spans="1:8" s="5" customFormat="1">
      <c r="A159" s="8" t="s">
        <v>413</v>
      </c>
      <c r="B159" s="136" t="s">
        <v>281</v>
      </c>
      <c r="C159" s="208">
        <f>'6.1. Інша інфо_1'!C14:D14</f>
        <v>14</v>
      </c>
      <c r="D159" s="208">
        <f>'6.1. Інша інфо_1'!I14</f>
        <v>14</v>
      </c>
      <c r="E159" s="126">
        <f>'6.1. Інша інфо_1'!F14</f>
        <v>14</v>
      </c>
      <c r="F159" s="126">
        <f>'6.1. Інша інфо_1'!I14</f>
        <v>14</v>
      </c>
      <c r="G159" s="116">
        <f t="shared" si="14"/>
        <v>0</v>
      </c>
      <c r="H159" s="163">
        <f t="shared" si="15"/>
        <v>100</v>
      </c>
    </row>
    <row r="160" spans="1:8" s="5" customFormat="1">
      <c r="A160" s="8" t="s">
        <v>183</v>
      </c>
      <c r="B160" s="136" t="s">
        <v>407</v>
      </c>
      <c r="C160" s="208">
        <f>'6.1. Інша інфо_1'!C15:D15</f>
        <v>225</v>
      </c>
      <c r="D160" s="208">
        <f>'6.1. Інша інфо_1'!I15</f>
        <v>246</v>
      </c>
      <c r="E160" s="126">
        <f>'6.1. Інша інфо_1'!F15</f>
        <v>245</v>
      </c>
      <c r="F160" s="126">
        <f>'6.1. Інша інфо_1'!I15</f>
        <v>246</v>
      </c>
      <c r="G160" s="116">
        <f t="shared" si="14"/>
        <v>1</v>
      </c>
      <c r="H160" s="163">
        <f t="shared" si="15"/>
        <v>100.40816326530613</v>
      </c>
    </row>
    <row r="161" spans="1:10" s="5" customFormat="1">
      <c r="A161" s="8" t="s">
        <v>184</v>
      </c>
      <c r="B161" s="136" t="s">
        <v>408</v>
      </c>
      <c r="C161" s="208">
        <f>'6.1. Інша інфо_1'!C16:D16</f>
        <v>1459</v>
      </c>
      <c r="D161" s="208">
        <f>'6.1. Інша інфо_1'!I16</f>
        <v>1616</v>
      </c>
      <c r="E161" s="126">
        <f>'6.1. Інша інфо_1'!F16</f>
        <v>1711</v>
      </c>
      <c r="F161" s="126">
        <f>'6.1. Інша інфо_1'!I16</f>
        <v>1616</v>
      </c>
      <c r="G161" s="116">
        <f t="shared" si="14"/>
        <v>-95</v>
      </c>
      <c r="H161" s="163">
        <f t="shared" si="15"/>
        <v>94.447691408533018</v>
      </c>
    </row>
    <row r="162" spans="1:10" s="5" customFormat="1" ht="20.100000000000001" customHeight="1">
      <c r="A162" s="89" t="s">
        <v>5</v>
      </c>
      <c r="B162" s="205" t="s">
        <v>282</v>
      </c>
      <c r="C162" s="208">
        <f>'6.1. Інша інфо_1'!C23:E23</f>
        <v>119242.58000000002</v>
      </c>
      <c r="D162" s="209">
        <f>'6.1. Інша інфо_1'!I23</f>
        <v>59579.700000000004</v>
      </c>
      <c r="E162" s="123">
        <f>'I. Фін результат'!E94</f>
        <v>58451.780999999995</v>
      </c>
      <c r="F162" s="123">
        <f>'I. Фін результат'!F94</f>
        <v>59601</v>
      </c>
      <c r="G162" s="124">
        <f t="shared" si="14"/>
        <v>1149.2190000000046</v>
      </c>
      <c r="H162" s="164">
        <f t="shared" si="15"/>
        <v>101.96609749153751</v>
      </c>
    </row>
    <row r="163" spans="1:10" s="5" customFormat="1" ht="37.5">
      <c r="A163" s="89" t="s">
        <v>424</v>
      </c>
      <c r="B163" s="205" t="s">
        <v>283</v>
      </c>
      <c r="C163" s="209">
        <f>'6.1. Інша інфо_1'!C29:E29</f>
        <v>23408.43737730664</v>
      </c>
      <c r="D163" s="209">
        <f>'6.1. Інша інфо_1'!I29</f>
        <v>10586.30063965885</v>
      </c>
      <c r="E163" s="123">
        <f>'6.1. Інша інфо_1'!F29</f>
        <v>9890.5145093062583</v>
      </c>
      <c r="F163" s="123">
        <f>'6.1. Інша інфо_1'!I29</f>
        <v>10586.30063965885</v>
      </c>
      <c r="G163" s="124">
        <f t="shared" si="14"/>
        <v>695.7861303525915</v>
      </c>
      <c r="H163" s="164">
        <f t="shared" si="15"/>
        <v>107.034883065971</v>
      </c>
    </row>
    <row r="164" spans="1:10" s="5" customFormat="1" ht="20.100000000000001" customHeight="1">
      <c r="A164" s="90" t="s">
        <v>411</v>
      </c>
      <c r="B164" s="136" t="s">
        <v>284</v>
      </c>
      <c r="C164" s="209" t="e">
        <f>'6.1. Інша інфо_1'!C30:E30</f>
        <v>#DIV/0!</v>
      </c>
      <c r="D164" s="208" t="e">
        <f>'6.1. Інша інфо_1'!I30</f>
        <v>#DIV/0!</v>
      </c>
      <c r="E164" s="123" t="e">
        <f>'6.1. Інша інфо_1'!F30</f>
        <v>#DIV/0!</v>
      </c>
      <c r="F164" s="123" t="e">
        <f>'6.1. Інша інфо_1'!I30</f>
        <v>#DIV/0!</v>
      </c>
      <c r="G164" s="116" t="e">
        <f t="shared" si="14"/>
        <v>#DIV/0!</v>
      </c>
      <c r="H164" s="163" t="e">
        <f t="shared" si="15"/>
        <v>#DIV/0!</v>
      </c>
    </row>
    <row r="165" spans="1:10" s="5" customFormat="1" ht="20.100000000000001" customHeight="1">
      <c r="A165" s="90" t="s">
        <v>412</v>
      </c>
      <c r="B165" s="136" t="s">
        <v>285</v>
      </c>
      <c r="C165" s="209" t="e">
        <f>'6.1. Інша інфо_1'!C31:E31</f>
        <v>#DIV/0!</v>
      </c>
      <c r="D165" s="208" t="e">
        <f>'6.1. Інша інфо_1'!I31</f>
        <v>#DIV/0!</v>
      </c>
      <c r="E165" s="123" t="e">
        <f>'6.1. Інша інфо_1'!F31</f>
        <v>#DIV/0!</v>
      </c>
      <c r="F165" s="123" t="e">
        <f>'6.1. Інша інфо_1'!I31</f>
        <v>#DIV/0!</v>
      </c>
      <c r="G165" s="116" t="e">
        <f t="shared" si="14"/>
        <v>#DIV/0!</v>
      </c>
      <c r="H165" s="163" t="e">
        <f t="shared" si="15"/>
        <v>#DIV/0!</v>
      </c>
    </row>
    <row r="166" spans="1:10" s="5" customFormat="1" ht="20.100000000000001" customHeight="1">
      <c r="A166" s="8" t="s">
        <v>413</v>
      </c>
      <c r="B166" s="136" t="s">
        <v>286</v>
      </c>
      <c r="C166" s="209">
        <f>'6.1. Інша інфо_1'!C32:E32</f>
        <v>108843.38095238096</v>
      </c>
      <c r="D166" s="208">
        <f>'6.1. Інша інфо_1'!I32</f>
        <v>28745.571428571424</v>
      </c>
      <c r="E166" s="123">
        <f>'6.1. Інша інфо_1'!F32</f>
        <v>26675.300238095235</v>
      </c>
      <c r="F166" s="123">
        <f>'6.1. Інша інфо_1'!I32</f>
        <v>28745.571428571424</v>
      </c>
      <c r="G166" s="116">
        <f t="shared" si="14"/>
        <v>2070.2711904761891</v>
      </c>
      <c r="H166" s="163">
        <f t="shared" si="15"/>
        <v>107.76100426985866</v>
      </c>
    </row>
    <row r="167" spans="1:10" s="5" customFormat="1" ht="20.100000000000001" customHeight="1">
      <c r="A167" s="8" t="s">
        <v>415</v>
      </c>
      <c r="B167" s="136" t="s">
        <v>405</v>
      </c>
      <c r="C167" s="208">
        <f>'6.1. Інша інфо_1'!C36:E36</f>
        <v>9627.1604938271612</v>
      </c>
      <c r="D167" s="208">
        <f>'6.1. Інша інфо_1'!I36</f>
        <v>13562.195121951219</v>
      </c>
      <c r="E167" s="123">
        <f>'6.1. Інша інфо_1'!F36</f>
        <v>14046.597333333331</v>
      </c>
      <c r="F167" s="123">
        <f>'6.1. Інша інфо_1'!I36</f>
        <v>13562.195121951219</v>
      </c>
      <c r="G167" s="116">
        <f t="shared" si="14"/>
        <v>-484.402211382112</v>
      </c>
      <c r="H167" s="163">
        <f t="shared" si="15"/>
        <v>96.551462251768271</v>
      </c>
    </row>
    <row r="168" spans="1:10" s="5" customFormat="1" ht="20.100000000000001" customHeight="1">
      <c r="A168" s="8" t="s">
        <v>414</v>
      </c>
      <c r="B168" s="136" t="s">
        <v>406</v>
      </c>
      <c r="C168" s="208">
        <f>'6.1. Інша інфо_1'!C37:E37</f>
        <v>7248.2033356180045</v>
      </c>
      <c r="D168" s="208">
        <f>'6.1. Інша інфо_1'!I37</f>
        <v>9975.9665841584174</v>
      </c>
      <c r="E168" s="123">
        <f>'6.1. Інша інфо_1'!F37</f>
        <v>9158.0613871030564</v>
      </c>
      <c r="F168" s="123">
        <f>'6.1. Інша інфо_1'!I37</f>
        <v>9975.9665841584174</v>
      </c>
      <c r="G168" s="116">
        <f t="shared" si="14"/>
        <v>817.90519705536099</v>
      </c>
      <c r="H168" s="163">
        <f t="shared" si="15"/>
        <v>108.93098618237245</v>
      </c>
    </row>
    <row r="169" spans="1:10" s="5" customFormat="1" ht="20.100000000000001" customHeight="1">
      <c r="A169" s="28"/>
      <c r="B169" s="159"/>
      <c r="C169" s="160"/>
      <c r="D169" s="160"/>
      <c r="E169" s="161"/>
      <c r="F169" s="161"/>
      <c r="G169" s="161"/>
      <c r="H169" s="162"/>
    </row>
    <row r="170" spans="1:10" s="5" customFormat="1" ht="20.100000000000001" customHeight="1">
      <c r="A170" s="28"/>
      <c r="B170" s="159"/>
      <c r="C170" s="160"/>
      <c r="D170" s="160"/>
      <c r="E170" s="161"/>
      <c r="F170" s="161"/>
      <c r="G170" s="161"/>
      <c r="H170" s="162"/>
    </row>
    <row r="171" spans="1:10">
      <c r="A171" s="69"/>
    </row>
    <row r="172" spans="1:10">
      <c r="A172" s="60"/>
      <c r="B172" s="1"/>
      <c r="C172" s="255"/>
      <c r="D172" s="256"/>
      <c r="E172" s="256"/>
      <c r="F172" s="256"/>
      <c r="G172" s="249"/>
      <c r="H172" s="249"/>
    </row>
    <row r="173" spans="1:10" s="2" customFormat="1" ht="20.100000000000001" customHeight="1">
      <c r="A173" s="79"/>
      <c r="B173" s="3"/>
      <c r="C173" s="249"/>
      <c r="D173" s="249"/>
      <c r="E173" s="249"/>
      <c r="F173" s="249"/>
      <c r="G173" s="254"/>
      <c r="H173" s="254"/>
      <c r="I173" s="4"/>
      <c r="J173" s="3"/>
    </row>
    <row r="174" spans="1:10">
      <c r="A174" s="69"/>
    </row>
    <row r="175" spans="1:10">
      <c r="A175" s="69"/>
    </row>
    <row r="176" spans="1:10">
      <c r="A176" s="69"/>
    </row>
    <row r="177" spans="1:1">
      <c r="A177" s="69"/>
    </row>
    <row r="178" spans="1:1">
      <c r="A178" s="69"/>
    </row>
    <row r="179" spans="1:1">
      <c r="A179" s="69"/>
    </row>
    <row r="180" spans="1:1">
      <c r="A180" s="69"/>
    </row>
    <row r="181" spans="1:1">
      <c r="A181" s="69"/>
    </row>
    <row r="182" spans="1:1">
      <c r="A182" s="69"/>
    </row>
    <row r="183" spans="1:1">
      <c r="A183" s="69"/>
    </row>
    <row r="184" spans="1:1">
      <c r="A184" s="69"/>
    </row>
    <row r="185" spans="1:1">
      <c r="A185" s="69"/>
    </row>
    <row r="186" spans="1:1">
      <c r="A186" s="69"/>
    </row>
    <row r="187" spans="1:1">
      <c r="A187" s="69"/>
    </row>
    <row r="188" spans="1:1">
      <c r="A188" s="69"/>
    </row>
    <row r="189" spans="1:1">
      <c r="A189" s="69"/>
    </row>
    <row r="190" spans="1:1">
      <c r="A190" s="69"/>
    </row>
    <row r="191" spans="1:1">
      <c r="A191" s="69"/>
    </row>
    <row r="192" spans="1:1">
      <c r="A192" s="69"/>
    </row>
    <row r="193" spans="1:1">
      <c r="A193" s="69"/>
    </row>
    <row r="194" spans="1:1">
      <c r="A194" s="69"/>
    </row>
    <row r="195" spans="1:1">
      <c r="A195" s="69"/>
    </row>
    <row r="196" spans="1:1">
      <c r="A196" s="69"/>
    </row>
    <row r="197" spans="1:1">
      <c r="A197" s="69"/>
    </row>
    <row r="198" spans="1:1">
      <c r="A198" s="69"/>
    </row>
    <row r="199" spans="1:1">
      <c r="A199" s="69"/>
    </row>
    <row r="200" spans="1:1">
      <c r="A200" s="69"/>
    </row>
    <row r="201" spans="1:1">
      <c r="A201" s="69"/>
    </row>
    <row r="202" spans="1:1">
      <c r="A202" s="69"/>
    </row>
    <row r="203" spans="1:1">
      <c r="A203" s="69"/>
    </row>
    <row r="204" spans="1:1">
      <c r="A204" s="69"/>
    </row>
    <row r="205" spans="1:1">
      <c r="A205" s="69"/>
    </row>
    <row r="206" spans="1:1">
      <c r="A206" s="69"/>
    </row>
    <row r="207" spans="1:1">
      <c r="A207" s="69"/>
    </row>
    <row r="208" spans="1:1">
      <c r="A208" s="69"/>
    </row>
    <row r="209" spans="1:1">
      <c r="A209" s="69"/>
    </row>
    <row r="210" spans="1:1">
      <c r="A210" s="69"/>
    </row>
    <row r="211" spans="1:1">
      <c r="A211" s="69"/>
    </row>
    <row r="212" spans="1:1">
      <c r="A212" s="69"/>
    </row>
    <row r="213" spans="1:1">
      <c r="A213" s="69"/>
    </row>
    <row r="214" spans="1:1">
      <c r="A214" s="69"/>
    </row>
    <row r="215" spans="1:1">
      <c r="A215" s="69"/>
    </row>
    <row r="216" spans="1:1">
      <c r="A216" s="69"/>
    </row>
    <row r="217" spans="1:1">
      <c r="A217" s="69"/>
    </row>
    <row r="218" spans="1:1">
      <c r="A218" s="69"/>
    </row>
    <row r="219" spans="1:1">
      <c r="A219" s="69"/>
    </row>
    <row r="220" spans="1:1">
      <c r="A220" s="69"/>
    </row>
    <row r="221" spans="1:1">
      <c r="A221" s="69"/>
    </row>
    <row r="222" spans="1:1">
      <c r="A222" s="69"/>
    </row>
    <row r="223" spans="1:1">
      <c r="A223" s="69"/>
    </row>
    <row r="224" spans="1:1">
      <c r="A224" s="69"/>
    </row>
    <row r="225" spans="1:1">
      <c r="A225" s="69"/>
    </row>
    <row r="226" spans="1:1">
      <c r="A226" s="69"/>
    </row>
    <row r="227" spans="1:1">
      <c r="A227" s="69"/>
    </row>
    <row r="228" spans="1:1">
      <c r="A228" s="69"/>
    </row>
    <row r="229" spans="1:1">
      <c r="A229" s="69"/>
    </row>
    <row r="230" spans="1:1">
      <c r="A230" s="69"/>
    </row>
    <row r="231" spans="1:1">
      <c r="A231" s="69"/>
    </row>
    <row r="232" spans="1:1">
      <c r="A232" s="69"/>
    </row>
    <row r="233" spans="1:1">
      <c r="A233" s="69"/>
    </row>
    <row r="234" spans="1:1">
      <c r="A234" s="69"/>
    </row>
    <row r="235" spans="1:1">
      <c r="A235" s="69"/>
    </row>
    <row r="236" spans="1:1">
      <c r="A236" s="69"/>
    </row>
    <row r="237" spans="1:1">
      <c r="A237" s="69"/>
    </row>
    <row r="238" spans="1:1">
      <c r="A238" s="69"/>
    </row>
    <row r="239" spans="1:1">
      <c r="A239" s="69"/>
    </row>
    <row r="240" spans="1:1">
      <c r="A240" s="69"/>
    </row>
    <row r="241" spans="1:1">
      <c r="A241" s="69"/>
    </row>
    <row r="242" spans="1:1">
      <c r="A242" s="69"/>
    </row>
    <row r="243" spans="1:1">
      <c r="A243" s="69"/>
    </row>
    <row r="244" spans="1:1">
      <c r="A244" s="69"/>
    </row>
    <row r="245" spans="1:1">
      <c r="A245" s="69"/>
    </row>
    <row r="246" spans="1:1">
      <c r="A246" s="69"/>
    </row>
    <row r="247" spans="1:1">
      <c r="A247" s="69"/>
    </row>
    <row r="248" spans="1:1">
      <c r="A248" s="69"/>
    </row>
    <row r="249" spans="1:1">
      <c r="A249" s="69"/>
    </row>
    <row r="250" spans="1:1">
      <c r="A250" s="69"/>
    </row>
    <row r="251" spans="1:1">
      <c r="A251" s="69"/>
    </row>
    <row r="252" spans="1:1">
      <c r="A252" s="69"/>
    </row>
    <row r="253" spans="1:1">
      <c r="A253" s="69"/>
    </row>
    <row r="254" spans="1:1">
      <c r="A254" s="69"/>
    </row>
    <row r="255" spans="1:1">
      <c r="A255" s="69"/>
    </row>
    <row r="256" spans="1:1">
      <c r="A256" s="69"/>
    </row>
    <row r="257" spans="1:1">
      <c r="A257" s="69"/>
    </row>
    <row r="258" spans="1:1">
      <c r="A258" s="69"/>
    </row>
    <row r="259" spans="1:1">
      <c r="A259" s="69"/>
    </row>
    <row r="260" spans="1:1">
      <c r="A260" s="69"/>
    </row>
    <row r="261" spans="1:1">
      <c r="A261" s="69"/>
    </row>
    <row r="262" spans="1:1">
      <c r="A262" s="69"/>
    </row>
    <row r="263" spans="1:1">
      <c r="A263" s="69"/>
    </row>
    <row r="264" spans="1:1">
      <c r="A264" s="69"/>
    </row>
    <row r="265" spans="1:1">
      <c r="A265" s="69"/>
    </row>
    <row r="266" spans="1:1">
      <c r="A266" s="69"/>
    </row>
    <row r="267" spans="1:1">
      <c r="A267" s="69"/>
    </row>
    <row r="268" spans="1:1">
      <c r="A268" s="69"/>
    </row>
    <row r="269" spans="1:1">
      <c r="A269" s="69"/>
    </row>
    <row r="270" spans="1:1">
      <c r="A270" s="69"/>
    </row>
    <row r="271" spans="1:1">
      <c r="A271" s="69"/>
    </row>
    <row r="272" spans="1:1">
      <c r="A272" s="69"/>
    </row>
    <row r="273" spans="1:1">
      <c r="A273" s="69"/>
    </row>
    <row r="274" spans="1:1">
      <c r="A274" s="69"/>
    </row>
    <row r="275" spans="1:1">
      <c r="A275" s="69"/>
    </row>
    <row r="276" spans="1:1">
      <c r="A276" s="69"/>
    </row>
    <row r="277" spans="1:1">
      <c r="A277" s="69"/>
    </row>
    <row r="278" spans="1:1">
      <c r="A278" s="69"/>
    </row>
    <row r="279" spans="1:1">
      <c r="A279" s="69"/>
    </row>
    <row r="280" spans="1:1">
      <c r="A280" s="69"/>
    </row>
    <row r="281" spans="1:1">
      <c r="A281" s="69"/>
    </row>
    <row r="282" spans="1:1">
      <c r="A282" s="69"/>
    </row>
    <row r="283" spans="1:1">
      <c r="A283" s="69"/>
    </row>
    <row r="284" spans="1:1">
      <c r="A284" s="69"/>
    </row>
    <row r="285" spans="1:1">
      <c r="A285" s="69"/>
    </row>
    <row r="286" spans="1:1">
      <c r="A286" s="69"/>
    </row>
    <row r="287" spans="1:1">
      <c r="A287" s="69"/>
    </row>
    <row r="288" spans="1:1">
      <c r="A288" s="69"/>
    </row>
    <row r="289" spans="1:1">
      <c r="A289" s="69"/>
    </row>
    <row r="290" spans="1:1">
      <c r="A290" s="69"/>
    </row>
    <row r="291" spans="1:1">
      <c r="A291" s="69"/>
    </row>
    <row r="292" spans="1:1">
      <c r="A292" s="69"/>
    </row>
    <row r="293" spans="1:1">
      <c r="A293" s="69"/>
    </row>
    <row r="294" spans="1:1">
      <c r="A294" s="69"/>
    </row>
    <row r="295" spans="1:1">
      <c r="A295" s="69"/>
    </row>
    <row r="296" spans="1:1">
      <c r="A296" s="69"/>
    </row>
    <row r="297" spans="1:1">
      <c r="A297" s="69"/>
    </row>
    <row r="298" spans="1:1">
      <c r="A298" s="69"/>
    </row>
    <row r="299" spans="1:1">
      <c r="A299" s="69"/>
    </row>
    <row r="300" spans="1:1">
      <c r="A300" s="69"/>
    </row>
    <row r="301" spans="1:1">
      <c r="A301" s="69"/>
    </row>
    <row r="302" spans="1:1">
      <c r="A302" s="69"/>
    </row>
    <row r="303" spans="1:1">
      <c r="A303" s="69"/>
    </row>
    <row r="304" spans="1:1">
      <c r="A304" s="69"/>
    </row>
    <row r="305" spans="1:1">
      <c r="A305" s="69"/>
    </row>
    <row r="306" spans="1:1">
      <c r="A306" s="69"/>
    </row>
    <row r="307" spans="1:1">
      <c r="A307" s="69"/>
    </row>
    <row r="308" spans="1:1">
      <c r="A308" s="69"/>
    </row>
    <row r="309" spans="1:1">
      <c r="A309" s="69"/>
    </row>
    <row r="310" spans="1:1">
      <c r="A310" s="69"/>
    </row>
    <row r="311" spans="1:1">
      <c r="A311" s="69"/>
    </row>
    <row r="312" spans="1:1">
      <c r="A312" s="69"/>
    </row>
    <row r="313" spans="1:1">
      <c r="A313" s="69"/>
    </row>
    <row r="314" spans="1:1">
      <c r="A314" s="69"/>
    </row>
    <row r="315" spans="1:1">
      <c r="A315" s="69"/>
    </row>
    <row r="316" spans="1:1">
      <c r="A316" s="69"/>
    </row>
    <row r="317" spans="1:1">
      <c r="A317" s="69"/>
    </row>
    <row r="318" spans="1:1">
      <c r="A318" s="69"/>
    </row>
    <row r="319" spans="1:1">
      <c r="A319" s="69"/>
    </row>
    <row r="320" spans="1:1">
      <c r="A320" s="69"/>
    </row>
    <row r="321" spans="1:1">
      <c r="A321" s="69"/>
    </row>
    <row r="322" spans="1:1">
      <c r="A322" s="69"/>
    </row>
    <row r="323" spans="1:1">
      <c r="A323" s="69"/>
    </row>
    <row r="324" spans="1:1">
      <c r="A324" s="69"/>
    </row>
    <row r="325" spans="1:1">
      <c r="A325" s="69"/>
    </row>
    <row r="326" spans="1:1">
      <c r="A326" s="69"/>
    </row>
    <row r="327" spans="1:1">
      <c r="A327" s="69"/>
    </row>
    <row r="328" spans="1:1">
      <c r="A328" s="69"/>
    </row>
    <row r="329" spans="1:1">
      <c r="A329" s="69"/>
    </row>
    <row r="330" spans="1:1">
      <c r="A330" s="69"/>
    </row>
    <row r="331" spans="1:1">
      <c r="A331" s="69"/>
    </row>
    <row r="332" spans="1:1">
      <c r="A332" s="53"/>
    </row>
    <row r="333" spans="1:1">
      <c r="A333" s="53"/>
    </row>
    <row r="334" spans="1:1">
      <c r="A334" s="53"/>
    </row>
    <row r="335" spans="1:1">
      <c r="A335" s="53"/>
    </row>
    <row r="336" spans="1:1">
      <c r="A336" s="53"/>
    </row>
    <row r="337" spans="1:1">
      <c r="A337" s="53"/>
    </row>
    <row r="338" spans="1:1">
      <c r="A338" s="53"/>
    </row>
    <row r="339" spans="1:1">
      <c r="A339" s="53"/>
    </row>
    <row r="340" spans="1:1">
      <c r="A340" s="53"/>
    </row>
    <row r="341" spans="1:1">
      <c r="A341" s="53"/>
    </row>
    <row r="342" spans="1:1">
      <c r="A342" s="53"/>
    </row>
    <row r="343" spans="1:1">
      <c r="A343" s="53"/>
    </row>
    <row r="344" spans="1:1">
      <c r="A344" s="53"/>
    </row>
    <row r="345" spans="1:1">
      <c r="A345" s="53"/>
    </row>
    <row r="346" spans="1:1">
      <c r="A346" s="53"/>
    </row>
    <row r="347" spans="1:1">
      <c r="A347" s="53"/>
    </row>
    <row r="348" spans="1:1">
      <c r="A348" s="53"/>
    </row>
    <row r="349" spans="1:1">
      <c r="A349" s="53"/>
    </row>
    <row r="350" spans="1:1">
      <c r="A350" s="53"/>
    </row>
    <row r="351" spans="1:1">
      <c r="A351" s="53"/>
    </row>
    <row r="352" spans="1:1">
      <c r="A352" s="53"/>
    </row>
    <row r="353" spans="1:1">
      <c r="A353" s="53"/>
    </row>
    <row r="354" spans="1:1">
      <c r="A354" s="53"/>
    </row>
    <row r="355" spans="1:1">
      <c r="A355" s="53"/>
    </row>
    <row r="356" spans="1:1">
      <c r="A356" s="53"/>
    </row>
    <row r="357" spans="1:1">
      <c r="A357" s="53"/>
    </row>
    <row r="358" spans="1:1">
      <c r="A358" s="53"/>
    </row>
    <row r="359" spans="1:1">
      <c r="A359" s="53"/>
    </row>
    <row r="360" spans="1:1">
      <c r="A360" s="53"/>
    </row>
    <row r="361" spans="1:1">
      <c r="A361" s="53"/>
    </row>
    <row r="362" spans="1:1">
      <c r="A362" s="53"/>
    </row>
    <row r="363" spans="1:1">
      <c r="A363" s="53"/>
    </row>
    <row r="364" spans="1:1">
      <c r="A364" s="53"/>
    </row>
    <row r="365" spans="1:1">
      <c r="A365" s="53"/>
    </row>
    <row r="366" spans="1:1">
      <c r="A366" s="53"/>
    </row>
    <row r="367" spans="1:1">
      <c r="A367" s="53"/>
    </row>
    <row r="368" spans="1:1">
      <c r="A368" s="53"/>
    </row>
    <row r="369" spans="1:1">
      <c r="A369" s="53"/>
    </row>
    <row r="370" spans="1:1">
      <c r="A370" s="53"/>
    </row>
    <row r="371" spans="1:1">
      <c r="A371" s="53"/>
    </row>
    <row r="372" spans="1:1">
      <c r="A372" s="53"/>
    </row>
    <row r="373" spans="1:1">
      <c r="A373" s="53"/>
    </row>
    <row r="374" spans="1:1">
      <c r="A374" s="53"/>
    </row>
    <row r="375" spans="1:1">
      <c r="A375" s="53"/>
    </row>
    <row r="376" spans="1:1">
      <c r="A376" s="53"/>
    </row>
    <row r="377" spans="1:1">
      <c r="A377" s="53"/>
    </row>
    <row r="378" spans="1:1">
      <c r="A378" s="53"/>
    </row>
    <row r="379" spans="1:1">
      <c r="A379" s="53"/>
    </row>
    <row r="380" spans="1:1">
      <c r="A380" s="53"/>
    </row>
    <row r="381" spans="1:1">
      <c r="A381" s="53"/>
    </row>
    <row r="382" spans="1:1">
      <c r="A382" s="53"/>
    </row>
    <row r="383" spans="1:1">
      <c r="A383" s="53"/>
    </row>
    <row r="384" spans="1:1">
      <c r="A384" s="53"/>
    </row>
    <row r="385" spans="1:1">
      <c r="A385" s="53"/>
    </row>
    <row r="386" spans="1:1">
      <c r="A386" s="53"/>
    </row>
    <row r="387" spans="1:1">
      <c r="A387" s="53"/>
    </row>
    <row r="388" spans="1:1">
      <c r="A388" s="53"/>
    </row>
    <row r="389" spans="1:1">
      <c r="A389" s="53"/>
    </row>
    <row r="390" spans="1:1">
      <c r="A390" s="53"/>
    </row>
    <row r="391" spans="1:1">
      <c r="A391" s="53"/>
    </row>
    <row r="392" spans="1:1">
      <c r="A392" s="53"/>
    </row>
    <row r="393" spans="1:1">
      <c r="A393" s="53"/>
    </row>
    <row r="394" spans="1:1">
      <c r="A394" s="53"/>
    </row>
    <row r="395" spans="1:1">
      <c r="A395" s="53"/>
    </row>
    <row r="396" spans="1:1">
      <c r="A396" s="53"/>
    </row>
    <row r="397" spans="1:1">
      <c r="A397" s="53"/>
    </row>
    <row r="398" spans="1:1">
      <c r="A398" s="53"/>
    </row>
    <row r="399" spans="1:1">
      <c r="A399" s="53"/>
    </row>
    <row r="400" spans="1:1">
      <c r="A400" s="53"/>
    </row>
    <row r="401" spans="1:1">
      <c r="A401" s="53"/>
    </row>
    <row r="402" spans="1:1">
      <c r="A402" s="53"/>
    </row>
    <row r="403" spans="1:1">
      <c r="A403" s="53"/>
    </row>
    <row r="404" spans="1:1">
      <c r="A404" s="53"/>
    </row>
    <row r="405" spans="1:1">
      <c r="A405" s="53"/>
    </row>
    <row r="406" spans="1:1">
      <c r="A406" s="53"/>
    </row>
    <row r="407" spans="1:1">
      <c r="A407" s="53"/>
    </row>
    <row r="408" spans="1:1">
      <c r="A408" s="53"/>
    </row>
    <row r="409" spans="1:1">
      <c r="A409" s="53"/>
    </row>
    <row r="410" spans="1:1">
      <c r="A410" s="53"/>
    </row>
    <row r="411" spans="1:1">
      <c r="A411" s="53"/>
    </row>
    <row r="412" spans="1:1">
      <c r="A412" s="53"/>
    </row>
    <row r="413" spans="1:1">
      <c r="A413" s="53"/>
    </row>
    <row r="414" spans="1:1">
      <c r="A414" s="53"/>
    </row>
    <row r="415" spans="1:1">
      <c r="A415" s="53"/>
    </row>
    <row r="416" spans="1:1">
      <c r="A416" s="53"/>
    </row>
    <row r="417" spans="1:1">
      <c r="A417" s="53"/>
    </row>
    <row r="418" spans="1:1">
      <c r="A418" s="53"/>
    </row>
    <row r="419" spans="1:1">
      <c r="A419" s="53"/>
    </row>
    <row r="420" spans="1:1">
      <c r="A420" s="53"/>
    </row>
    <row r="421" spans="1:1">
      <c r="A421" s="53"/>
    </row>
    <row r="422" spans="1:1">
      <c r="A422" s="53"/>
    </row>
    <row r="423" spans="1:1">
      <c r="A423" s="53"/>
    </row>
    <row r="424" spans="1:1">
      <c r="A424" s="53"/>
    </row>
    <row r="425" spans="1:1">
      <c r="A425" s="53"/>
    </row>
    <row r="426" spans="1:1">
      <c r="A426" s="53"/>
    </row>
    <row r="427" spans="1:1">
      <c r="A427" s="53"/>
    </row>
    <row r="428" spans="1:1">
      <c r="A428" s="53"/>
    </row>
    <row r="429" spans="1:1">
      <c r="A429" s="53"/>
    </row>
    <row r="430" spans="1:1">
      <c r="A430" s="53"/>
    </row>
    <row r="431" spans="1:1">
      <c r="A431" s="53"/>
    </row>
    <row r="432" spans="1:1">
      <c r="A432" s="53"/>
    </row>
    <row r="433" spans="1:1">
      <c r="A433" s="53"/>
    </row>
    <row r="434" spans="1:1">
      <c r="A434" s="53"/>
    </row>
    <row r="435" spans="1:1">
      <c r="A435" s="53"/>
    </row>
    <row r="436" spans="1:1">
      <c r="A436" s="53"/>
    </row>
    <row r="437" spans="1:1">
      <c r="A437" s="53"/>
    </row>
    <row r="438" spans="1:1">
      <c r="A438" s="53"/>
    </row>
    <row r="439" spans="1:1">
      <c r="A439" s="53"/>
    </row>
    <row r="440" spans="1:1">
      <c r="A440" s="53"/>
    </row>
    <row r="441" spans="1:1">
      <c r="A441" s="53"/>
    </row>
    <row r="442" spans="1:1">
      <c r="A442" s="53"/>
    </row>
    <row r="443" spans="1:1">
      <c r="A443" s="53"/>
    </row>
    <row r="444" spans="1:1">
      <c r="A444" s="53"/>
    </row>
    <row r="445" spans="1:1">
      <c r="A445" s="53"/>
    </row>
    <row r="446" spans="1:1">
      <c r="A446" s="53"/>
    </row>
    <row r="447" spans="1:1">
      <c r="A447" s="53"/>
    </row>
    <row r="448" spans="1:1">
      <c r="A448" s="53"/>
    </row>
    <row r="449" spans="1:1">
      <c r="A449" s="53"/>
    </row>
    <row r="450" spans="1:1">
      <c r="A450" s="53"/>
    </row>
    <row r="451" spans="1:1">
      <c r="A451" s="53"/>
    </row>
    <row r="452" spans="1:1">
      <c r="A452" s="53"/>
    </row>
    <row r="453" spans="1:1">
      <c r="A453" s="53"/>
    </row>
    <row r="454" spans="1:1">
      <c r="A454" s="53"/>
    </row>
    <row r="455" spans="1:1">
      <c r="A455" s="53"/>
    </row>
    <row r="456" spans="1:1">
      <c r="A456" s="53"/>
    </row>
    <row r="457" spans="1:1">
      <c r="A457" s="53"/>
    </row>
    <row r="458" spans="1:1">
      <c r="A458" s="53"/>
    </row>
    <row r="459" spans="1:1">
      <c r="A459" s="53"/>
    </row>
    <row r="460" spans="1:1">
      <c r="A460" s="53"/>
    </row>
    <row r="461" spans="1:1">
      <c r="A461" s="53"/>
    </row>
    <row r="462" spans="1:1">
      <c r="A462" s="53"/>
    </row>
    <row r="463" spans="1:1">
      <c r="A463" s="53"/>
    </row>
    <row r="464" spans="1:1">
      <c r="A464" s="53"/>
    </row>
    <row r="465" spans="1:1">
      <c r="A465" s="53"/>
    </row>
    <row r="466" spans="1:1">
      <c r="A466" s="53"/>
    </row>
    <row r="467" spans="1:1">
      <c r="A467" s="53"/>
    </row>
    <row r="468" spans="1:1">
      <c r="A468" s="53"/>
    </row>
    <row r="469" spans="1:1">
      <c r="A469" s="53"/>
    </row>
    <row r="470" spans="1:1">
      <c r="A470" s="53"/>
    </row>
    <row r="471" spans="1:1">
      <c r="A471" s="53"/>
    </row>
    <row r="472" spans="1:1">
      <c r="A472" s="53"/>
    </row>
    <row r="473" spans="1:1">
      <c r="A473" s="53"/>
    </row>
    <row r="474" spans="1:1">
      <c r="A474" s="53"/>
    </row>
    <row r="475" spans="1:1">
      <c r="A475" s="53"/>
    </row>
    <row r="476" spans="1:1">
      <c r="A476" s="53"/>
    </row>
    <row r="477" spans="1:1">
      <c r="A477" s="53"/>
    </row>
    <row r="478" spans="1:1">
      <c r="A478" s="53"/>
    </row>
    <row r="479" spans="1:1">
      <c r="A479" s="53"/>
    </row>
    <row r="480" spans="1:1">
      <c r="A480" s="53"/>
    </row>
    <row r="481" spans="1:1">
      <c r="A481" s="53"/>
    </row>
    <row r="482" spans="1:1">
      <c r="A482" s="53"/>
    </row>
    <row r="483" spans="1:1">
      <c r="A483" s="53"/>
    </row>
    <row r="484" spans="1:1">
      <c r="A484" s="53"/>
    </row>
    <row r="485" spans="1:1">
      <c r="A485" s="53"/>
    </row>
    <row r="486" spans="1:1">
      <c r="A486" s="53"/>
    </row>
    <row r="487" spans="1:1">
      <c r="A487" s="53"/>
    </row>
    <row r="488" spans="1:1">
      <c r="A488" s="53"/>
    </row>
    <row r="489" spans="1:1">
      <c r="A489" s="53"/>
    </row>
    <row r="490" spans="1:1">
      <c r="A490" s="53"/>
    </row>
    <row r="491" spans="1:1">
      <c r="A491" s="53"/>
    </row>
    <row r="492" spans="1:1">
      <c r="A492" s="53"/>
    </row>
    <row r="493" spans="1:1">
      <c r="A493" s="53"/>
    </row>
    <row r="494" spans="1:1">
      <c r="A494" s="53"/>
    </row>
    <row r="495" spans="1:1">
      <c r="A495" s="53"/>
    </row>
    <row r="496" spans="1:1">
      <c r="A496" s="53"/>
    </row>
    <row r="497" spans="1:1">
      <c r="A497" s="53"/>
    </row>
  </sheetData>
  <sheetProtection password="CC7B" sheet="1"/>
  <mergeCells count="39">
    <mergeCell ref="A155:H155"/>
    <mergeCell ref="A126:H126"/>
    <mergeCell ref="G173:H173"/>
    <mergeCell ref="G172:H172"/>
    <mergeCell ref="C172:F172"/>
    <mergeCell ref="C173:F173"/>
    <mergeCell ref="A146:H146"/>
    <mergeCell ref="A132:H132"/>
    <mergeCell ref="A22:H22"/>
    <mergeCell ref="E26:H26"/>
    <mergeCell ref="A29:H29"/>
    <mergeCell ref="A24:H24"/>
    <mergeCell ref="B26:B27"/>
    <mergeCell ref="B21:C21"/>
    <mergeCell ref="A20:H20"/>
    <mergeCell ref="C26:D26"/>
    <mergeCell ref="B17:E17"/>
    <mergeCell ref="A77:H77"/>
    <mergeCell ref="A105:H105"/>
    <mergeCell ref="A113:H113"/>
    <mergeCell ref="A91:H91"/>
    <mergeCell ref="A78:H78"/>
    <mergeCell ref="A19:H19"/>
    <mergeCell ref="A26:A27"/>
    <mergeCell ref="F2:H2"/>
    <mergeCell ref="B9:E9"/>
    <mergeCell ref="B10:E10"/>
    <mergeCell ref="B5:E5"/>
    <mergeCell ref="B6:E6"/>
    <mergeCell ref="B7:E7"/>
    <mergeCell ref="B8:E8"/>
    <mergeCell ref="F13:G13"/>
    <mergeCell ref="B14:E14"/>
    <mergeCell ref="B16:E16"/>
    <mergeCell ref="B13:E13"/>
    <mergeCell ref="B15:E15"/>
    <mergeCell ref="B11:E11"/>
    <mergeCell ref="B12:E12"/>
    <mergeCell ref="F12:G12"/>
  </mergeCells>
  <phoneticPr fontId="3" type="noConversion"/>
  <printOptions horizontalCentered="1"/>
  <pageMargins left="0.23622047244094491" right="0.23622047244094491" top="0.74803149606299213" bottom="0.55118110236220474" header="0.31496062992125984" footer="0.31496062992125984"/>
  <pageSetup paperSize="9" scale="55" orientation="landscape" verticalDpi="300" r:id="rId1"/>
  <headerFooter alignWithMargins="0"/>
  <rowBreaks count="5" manualBreakCount="5">
    <brk id="43" max="7" man="1"/>
    <brk id="78" max="7" man="1"/>
    <brk id="105" max="7" man="1"/>
    <brk id="145" max="7" man="1"/>
    <brk id="168" max="7" man="1"/>
  </rowBreaks>
  <ignoredErrors>
    <ignoredError sqref="G106 H79 H92 H106 H114 H156 H147 H30 C48 H133 C131 C47 C127 C128 C129 C130" evalError="1"/>
    <ignoredError sqref="B115 B147:B154 B162:B1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zoomScale="80" zoomScaleNormal="80" zoomScaleSheetLayoutView="50" workbookViewId="0">
      <pane xSplit="2" ySplit="6" topLeftCell="C33" activePane="bottomRight" state="frozen"/>
      <selection activeCell="A67" sqref="A67"/>
      <selection pane="topRight" activeCell="A67" sqref="A67"/>
      <selection pane="bottomLeft" activeCell="A67" sqref="A67"/>
      <selection pane="bottomRight" activeCell="A50" sqref="A50"/>
    </sheetView>
  </sheetViews>
  <sheetFormatPr defaultRowHeight="18.75"/>
  <cols>
    <col min="1" max="1" width="75.7109375" style="3" customWidth="1"/>
    <col min="2" max="2" width="14.7109375" style="25" customWidth="1"/>
    <col min="3" max="3" width="17" style="25" customWidth="1"/>
    <col min="4" max="4" width="17.28515625" style="25" customWidth="1"/>
    <col min="5" max="5" width="14.85546875" style="25" customWidth="1"/>
    <col min="6" max="6" width="14.7109375" style="25" customWidth="1"/>
    <col min="7" max="7" width="13.7109375" style="25" customWidth="1"/>
    <col min="8" max="8" width="13.85546875" style="25" customWidth="1"/>
    <col min="9" max="9" width="17" style="25" customWidth="1"/>
    <col min="10" max="10" width="6.7109375" style="25" customWidth="1"/>
    <col min="11" max="16384" width="9.140625" style="3"/>
  </cols>
  <sheetData>
    <row r="1" spans="1:10">
      <c r="A1" s="257" t="s">
        <v>82</v>
      </c>
      <c r="B1" s="257"/>
      <c r="C1" s="257"/>
      <c r="D1" s="257"/>
      <c r="E1" s="257"/>
      <c r="F1" s="257"/>
      <c r="G1" s="257"/>
      <c r="H1" s="257"/>
      <c r="I1" s="257"/>
      <c r="J1" s="46"/>
    </row>
    <row r="2" spans="1:10" ht="12.75" customHeight="1">
      <c r="A2" s="46"/>
      <c r="B2" s="56"/>
      <c r="C2" s="226"/>
      <c r="D2" s="226"/>
      <c r="E2" s="226"/>
      <c r="F2" s="226"/>
      <c r="G2" s="56"/>
      <c r="H2" s="56"/>
      <c r="I2" s="56"/>
      <c r="J2" s="56"/>
    </row>
    <row r="3" spans="1:10" ht="51" customHeight="1">
      <c r="A3" s="248" t="s">
        <v>180</v>
      </c>
      <c r="B3" s="235" t="s">
        <v>18</v>
      </c>
      <c r="C3" s="235" t="s">
        <v>307</v>
      </c>
      <c r="D3" s="235"/>
      <c r="E3" s="248" t="s">
        <v>444</v>
      </c>
      <c r="F3" s="248"/>
      <c r="G3" s="248"/>
      <c r="H3" s="248"/>
      <c r="I3" s="248"/>
    </row>
    <row r="4" spans="1:10" ht="147.75" customHeight="1">
      <c r="A4" s="248"/>
      <c r="B4" s="235"/>
      <c r="C4" s="7" t="s">
        <v>167</v>
      </c>
      <c r="D4" s="7" t="s">
        <v>168</v>
      </c>
      <c r="E4" s="7" t="s">
        <v>169</v>
      </c>
      <c r="F4" s="7" t="s">
        <v>160</v>
      </c>
      <c r="G4" s="74" t="s">
        <v>175</v>
      </c>
      <c r="H4" s="74" t="s">
        <v>176</v>
      </c>
      <c r="I4" s="7" t="s">
        <v>174</v>
      </c>
      <c r="J4" s="56"/>
    </row>
    <row r="5" spans="1:10" ht="18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10" s="5" customFormat="1" ht="33" customHeight="1">
      <c r="A6" s="258" t="s">
        <v>173</v>
      </c>
      <c r="B6" s="258"/>
      <c r="C6" s="258"/>
      <c r="D6" s="258"/>
      <c r="E6" s="258"/>
      <c r="F6" s="258"/>
      <c r="G6" s="258"/>
      <c r="H6" s="258"/>
      <c r="I6" s="258"/>
      <c r="J6" s="60"/>
    </row>
    <row r="7" spans="1:10" s="5" customFormat="1" ht="30.75" customHeight="1">
      <c r="A7" s="10" t="s">
        <v>137</v>
      </c>
      <c r="B7" s="11">
        <v>1000</v>
      </c>
      <c r="C7" s="124">
        <v>170391.9</v>
      </c>
      <c r="D7" s="124">
        <v>167957.7</v>
      </c>
      <c r="E7" s="124">
        <v>64528.003416666666</v>
      </c>
      <c r="F7" s="124">
        <v>57117.599999999999</v>
      </c>
      <c r="G7" s="124">
        <f>F7-E7</f>
        <v>-7410.4034166666679</v>
      </c>
      <c r="H7" s="155">
        <f>(F7/E7)*100</f>
        <v>88.515988370480613</v>
      </c>
      <c r="I7" s="97"/>
      <c r="J7" s="213"/>
    </row>
    <row r="8" spans="1:10" ht="36.75" customHeight="1">
      <c r="A8" s="8" t="s">
        <v>121</v>
      </c>
      <c r="B8" s="9">
        <v>1010</v>
      </c>
      <c r="C8" s="154">
        <f>SUM(C9:C16)</f>
        <v>-247280.78</v>
      </c>
      <c r="D8" s="154">
        <f>SUM(D9:D16)</f>
        <v>-288672.48199999996</v>
      </c>
      <c r="E8" s="154">
        <f>SUM(E9:E16)</f>
        <v>-99012.804989529555</v>
      </c>
      <c r="F8" s="154">
        <f>SUM(F9:F16)</f>
        <v>-97784.171999999991</v>
      </c>
      <c r="G8" s="116">
        <f t="shared" ref="G8:G71" si="0">F8-E8</f>
        <v>1228.6329895295639</v>
      </c>
      <c r="H8" s="153">
        <f t="shared" ref="H8:H71" si="1">(F8/E8)*100</f>
        <v>98.759117076160507</v>
      </c>
      <c r="I8" s="96"/>
      <c r="J8" s="214"/>
    </row>
    <row r="9" spans="1:10" s="2" customFormat="1" ht="24" customHeight="1">
      <c r="A9" s="8" t="s">
        <v>353</v>
      </c>
      <c r="B9" s="7">
        <v>1011</v>
      </c>
      <c r="C9" s="116">
        <v>-20731.7</v>
      </c>
      <c r="D9" s="116">
        <v>-21659.499</v>
      </c>
      <c r="E9" s="116">
        <v>-7551.9525000000003</v>
      </c>
      <c r="F9" s="116">
        <v>-8634.8889999999992</v>
      </c>
      <c r="G9" s="116">
        <f t="shared" si="0"/>
        <v>-1082.9364999999989</v>
      </c>
      <c r="H9" s="153">
        <f t="shared" si="1"/>
        <v>114.33982139056089</v>
      </c>
      <c r="I9" s="95"/>
      <c r="J9" s="215"/>
    </row>
    <row r="10" spans="1:10" s="2" customFormat="1" ht="20.100000000000001" customHeight="1">
      <c r="A10" s="8" t="s">
        <v>354</v>
      </c>
      <c r="B10" s="7">
        <v>1012</v>
      </c>
      <c r="C10" s="116">
        <v>-15742.5</v>
      </c>
      <c r="D10" s="116">
        <v>-14920.746000000001</v>
      </c>
      <c r="E10" s="116">
        <v>-5568.0873085184403</v>
      </c>
      <c r="F10" s="116">
        <v>-4638.3459999999995</v>
      </c>
      <c r="G10" s="116">
        <f t="shared" si="0"/>
        <v>929.74130851844075</v>
      </c>
      <c r="H10" s="153">
        <f t="shared" si="1"/>
        <v>83.302321659072064</v>
      </c>
      <c r="I10" s="95"/>
      <c r="J10" s="215"/>
    </row>
    <row r="11" spans="1:10" s="2" customFormat="1" ht="20.100000000000001" customHeight="1">
      <c r="A11" s="8" t="s">
        <v>355</v>
      </c>
      <c r="B11" s="7">
        <v>1013</v>
      </c>
      <c r="C11" s="116">
        <v>-30168.600000000002</v>
      </c>
      <c r="D11" s="116">
        <v>-26644.794999999998</v>
      </c>
      <c r="E11" s="116">
        <v>-12311.554871011112</v>
      </c>
      <c r="F11" s="116">
        <v>-7887.2950000000001</v>
      </c>
      <c r="G11" s="116">
        <f t="shared" si="0"/>
        <v>4424.2598710111124</v>
      </c>
      <c r="H11" s="153">
        <f t="shared" si="1"/>
        <v>64.064166408188527</v>
      </c>
      <c r="I11" s="95"/>
      <c r="J11" s="215"/>
    </row>
    <row r="12" spans="1:10" s="2" customFormat="1" ht="20.100000000000001" customHeight="1">
      <c r="A12" s="8" t="s">
        <v>5</v>
      </c>
      <c r="B12" s="7">
        <v>1014</v>
      </c>
      <c r="C12" s="116">
        <v>-109995.4</v>
      </c>
      <c r="D12" s="116">
        <v>-139829.24299999999</v>
      </c>
      <c r="E12" s="116">
        <v>-46229.523000000001</v>
      </c>
      <c r="F12" s="116">
        <v>-46832.242999999995</v>
      </c>
      <c r="G12" s="116">
        <f t="shared" si="0"/>
        <v>-602.71999999999389</v>
      </c>
      <c r="H12" s="153">
        <f t="shared" si="1"/>
        <v>101.3037556108896</v>
      </c>
      <c r="I12" s="95"/>
      <c r="J12" s="215"/>
    </row>
    <row r="13" spans="1:10" s="2" customFormat="1" ht="20.100000000000001" customHeight="1">
      <c r="A13" s="8" t="s">
        <v>6</v>
      </c>
      <c r="B13" s="7">
        <v>1015</v>
      </c>
      <c r="C13" s="116">
        <v>-23653.261999999999</v>
      </c>
      <c r="D13" s="116">
        <v>-29972.199000000001</v>
      </c>
      <c r="E13" s="116">
        <v>-10163.71306</v>
      </c>
      <c r="F13" s="116">
        <v>-11039.499</v>
      </c>
      <c r="G13" s="116">
        <f t="shared" si="0"/>
        <v>-875.78593999999975</v>
      </c>
      <c r="H13" s="153">
        <f t="shared" si="1"/>
        <v>108.61679127332624</v>
      </c>
      <c r="I13" s="95"/>
      <c r="J13" s="215"/>
    </row>
    <row r="14" spans="1:10" s="2" customFormat="1" ht="56.25">
      <c r="A14" s="8" t="s">
        <v>356</v>
      </c>
      <c r="B14" s="7">
        <v>1016</v>
      </c>
      <c r="C14" s="116">
        <v>-4391</v>
      </c>
      <c r="D14" s="116">
        <v>-5137.8999999999996</v>
      </c>
      <c r="E14" s="116">
        <v>-1799.8869999999999</v>
      </c>
      <c r="F14" s="116">
        <v>-1180.4000000000001</v>
      </c>
      <c r="G14" s="116">
        <f t="shared" si="0"/>
        <v>619.48699999999985</v>
      </c>
      <c r="H14" s="153">
        <f t="shared" si="1"/>
        <v>65.581894863399768</v>
      </c>
      <c r="I14" s="95"/>
      <c r="J14" s="215"/>
    </row>
    <row r="15" spans="1:10" s="2" customFormat="1" ht="30" customHeight="1">
      <c r="A15" s="8" t="s">
        <v>357</v>
      </c>
      <c r="B15" s="7">
        <v>1017</v>
      </c>
      <c r="C15" s="116">
        <v>-15903.518</v>
      </c>
      <c r="D15" s="116">
        <v>-24220.274000000001</v>
      </c>
      <c r="E15" s="116">
        <v>-5669.6322499999997</v>
      </c>
      <c r="F15" s="116">
        <v>-8672.5740000000005</v>
      </c>
      <c r="G15" s="116">
        <f t="shared" si="0"/>
        <v>-3002.9417500000009</v>
      </c>
      <c r="H15" s="153">
        <f t="shared" si="1"/>
        <v>152.96537090214275</v>
      </c>
      <c r="I15" s="95"/>
      <c r="J15" s="215"/>
    </row>
    <row r="16" spans="1:10" s="2" customFormat="1" ht="20.100000000000001" customHeight="1">
      <c r="A16" s="8" t="s">
        <v>358</v>
      </c>
      <c r="B16" s="7">
        <v>1018</v>
      </c>
      <c r="C16" s="116">
        <v>-26694.799999999999</v>
      </c>
      <c r="D16" s="116">
        <v>-26287.826000000001</v>
      </c>
      <c r="E16" s="116">
        <v>-9718.4549999999999</v>
      </c>
      <c r="F16" s="116">
        <v>-8898.9259999999995</v>
      </c>
      <c r="G16" s="116">
        <f t="shared" si="0"/>
        <v>819.52900000000045</v>
      </c>
      <c r="H16" s="153">
        <f t="shared" si="1"/>
        <v>91.567291302990029</v>
      </c>
      <c r="I16" s="95"/>
      <c r="J16" s="215"/>
    </row>
    <row r="17" spans="1:10" s="5" customFormat="1" ht="20.100000000000001" customHeight="1">
      <c r="A17" s="10" t="s">
        <v>24</v>
      </c>
      <c r="B17" s="11">
        <v>1020</v>
      </c>
      <c r="C17" s="123">
        <f>SUM(C7,C8)</f>
        <v>-76888.88</v>
      </c>
      <c r="D17" s="123">
        <f>SUM(D7,D8)</f>
        <v>-120714.78199999995</v>
      </c>
      <c r="E17" s="123">
        <f>SUM(E7,E8)</f>
        <v>-34484.801572862889</v>
      </c>
      <c r="F17" s="123">
        <f>SUM(F7,F8)</f>
        <v>-40666.571999999993</v>
      </c>
      <c r="G17" s="124">
        <f t="shared" si="0"/>
        <v>-6181.770427137104</v>
      </c>
      <c r="H17" s="155">
        <f t="shared" si="1"/>
        <v>117.92607219756115</v>
      </c>
      <c r="I17" s="97"/>
      <c r="J17" s="213"/>
    </row>
    <row r="18" spans="1:10" ht="29.25" customHeight="1">
      <c r="A18" s="8" t="s">
        <v>147</v>
      </c>
      <c r="B18" s="9">
        <v>1030</v>
      </c>
      <c r="C18" s="154">
        <f>SUM(C19:C38,C40)</f>
        <v>-35831.404999999999</v>
      </c>
      <c r="D18" s="154">
        <f>SUM(D19:D38,D40)</f>
        <v>-40586.365999999995</v>
      </c>
      <c r="E18" s="154">
        <f>SUM(E19:E38,E40)</f>
        <v>-15049.974193333337</v>
      </c>
      <c r="F18" s="154">
        <f>SUM(F19:F38,F40)</f>
        <v>-13699.166000000003</v>
      </c>
      <c r="G18" s="116">
        <f t="shared" si="0"/>
        <v>1350.8081933333342</v>
      </c>
      <c r="H18" s="153">
        <f t="shared" si="1"/>
        <v>91.024514886333165</v>
      </c>
      <c r="I18" s="96"/>
      <c r="J18" s="214"/>
    </row>
    <row r="19" spans="1:10" ht="33" customHeight="1">
      <c r="A19" s="8" t="s">
        <v>88</v>
      </c>
      <c r="B19" s="9">
        <v>1031</v>
      </c>
      <c r="C19" s="116">
        <v>-1005.6999999999999</v>
      </c>
      <c r="D19" s="116">
        <v>-764.74199999999996</v>
      </c>
      <c r="E19" s="116">
        <v>-334.20424999999994</v>
      </c>
      <c r="F19" s="116">
        <v>-226.34199999999998</v>
      </c>
      <c r="G19" s="116">
        <f t="shared" si="0"/>
        <v>107.86224999999996</v>
      </c>
      <c r="H19" s="153">
        <f t="shared" si="1"/>
        <v>67.725649808462947</v>
      </c>
      <c r="I19" s="96"/>
      <c r="J19" s="214"/>
    </row>
    <row r="20" spans="1:10" ht="27.75" customHeight="1">
      <c r="A20" s="8" t="s">
        <v>139</v>
      </c>
      <c r="B20" s="9">
        <v>1032</v>
      </c>
      <c r="C20" s="116">
        <v>-9</v>
      </c>
      <c r="D20" s="116">
        <v>-9</v>
      </c>
      <c r="E20" s="116">
        <v>-3</v>
      </c>
      <c r="F20" s="116">
        <v>-3</v>
      </c>
      <c r="G20" s="116">
        <f t="shared" si="0"/>
        <v>0</v>
      </c>
      <c r="H20" s="153">
        <f t="shared" si="1"/>
        <v>100</v>
      </c>
      <c r="I20" s="96"/>
      <c r="J20" s="214"/>
    </row>
    <row r="21" spans="1:10" ht="20.100000000000001" customHeight="1">
      <c r="A21" s="8" t="s">
        <v>54</v>
      </c>
      <c r="B21" s="9">
        <v>1033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0"/>
        <v>0</v>
      </c>
      <c r="H21" s="153" t="e">
        <f t="shared" si="1"/>
        <v>#DIV/0!</v>
      </c>
      <c r="I21" s="96"/>
      <c r="J21" s="214"/>
    </row>
    <row r="22" spans="1:10" ht="20.100000000000001" customHeight="1">
      <c r="A22" s="8" t="s">
        <v>22</v>
      </c>
      <c r="B22" s="9">
        <v>1034</v>
      </c>
      <c r="C22" s="116">
        <v>-3</v>
      </c>
      <c r="D22" s="116">
        <v>-2</v>
      </c>
      <c r="E22" s="116">
        <v>-1</v>
      </c>
      <c r="F22" s="116">
        <v>0</v>
      </c>
      <c r="G22" s="116">
        <f t="shared" si="0"/>
        <v>1</v>
      </c>
      <c r="H22" s="153">
        <f t="shared" si="1"/>
        <v>0</v>
      </c>
      <c r="I22" s="96"/>
      <c r="J22" s="214"/>
    </row>
    <row r="23" spans="1:10" ht="20.100000000000001" customHeight="1">
      <c r="A23" s="8" t="s">
        <v>23</v>
      </c>
      <c r="B23" s="9">
        <v>1035</v>
      </c>
      <c r="C23" s="116">
        <v>0</v>
      </c>
      <c r="D23" s="116">
        <v>0</v>
      </c>
      <c r="E23" s="116">
        <v>0</v>
      </c>
      <c r="F23" s="116">
        <v>0</v>
      </c>
      <c r="G23" s="116">
        <f t="shared" si="0"/>
        <v>0</v>
      </c>
      <c r="H23" s="153" t="e">
        <f t="shared" si="1"/>
        <v>#DIV/0!</v>
      </c>
      <c r="I23" s="96"/>
      <c r="J23" s="214"/>
    </row>
    <row r="24" spans="1:10" s="2" customFormat="1" ht="20.100000000000001" customHeight="1">
      <c r="A24" s="8" t="s">
        <v>33</v>
      </c>
      <c r="B24" s="9">
        <v>1036</v>
      </c>
      <c r="C24" s="116">
        <v>-51.8</v>
      </c>
      <c r="D24" s="116">
        <v>-38.736000000000004</v>
      </c>
      <c r="E24" s="116">
        <v>-35</v>
      </c>
      <c r="F24" s="116">
        <v>-11.736000000000001</v>
      </c>
      <c r="G24" s="116">
        <f t="shared" si="0"/>
        <v>23.263999999999999</v>
      </c>
      <c r="H24" s="153">
        <f t="shared" si="1"/>
        <v>33.53142857142857</v>
      </c>
      <c r="I24" s="96"/>
      <c r="J24" s="214"/>
    </row>
    <row r="25" spans="1:10" s="2" customFormat="1" ht="20.100000000000001" customHeight="1">
      <c r="A25" s="8" t="s">
        <v>34</v>
      </c>
      <c r="B25" s="9">
        <v>1037</v>
      </c>
      <c r="C25" s="116">
        <v>-166.89999999999998</v>
      </c>
      <c r="D25" s="116">
        <v>-259.05799999999999</v>
      </c>
      <c r="E25" s="116">
        <v>-55.627500000000005</v>
      </c>
      <c r="F25" s="116">
        <v>-129.358</v>
      </c>
      <c r="G25" s="116">
        <f t="shared" si="0"/>
        <v>-73.730500000000006</v>
      </c>
      <c r="H25" s="153">
        <f t="shared" si="1"/>
        <v>232.54325648285467</v>
      </c>
      <c r="I25" s="96"/>
      <c r="J25" s="214"/>
    </row>
    <row r="26" spans="1:10" s="2" customFormat="1" ht="20.100000000000001" customHeight="1">
      <c r="A26" s="8" t="s">
        <v>35</v>
      </c>
      <c r="B26" s="9">
        <v>1038</v>
      </c>
      <c r="C26" s="116">
        <v>-24164.199999999997</v>
      </c>
      <c r="D26" s="116">
        <v>-27404.732999999997</v>
      </c>
      <c r="E26" s="116">
        <v>-9951.5784000000021</v>
      </c>
      <c r="F26" s="116">
        <v>-9227.3330000000005</v>
      </c>
      <c r="G26" s="116">
        <f t="shared" si="0"/>
        <v>724.24540000000161</v>
      </c>
      <c r="H26" s="153">
        <f t="shared" si="1"/>
        <v>92.722306242394666</v>
      </c>
      <c r="I26" s="96"/>
      <c r="J26" s="214"/>
    </row>
    <row r="27" spans="1:10" s="2" customFormat="1" ht="20.100000000000001" customHeight="1">
      <c r="A27" s="8" t="s">
        <v>36</v>
      </c>
      <c r="B27" s="9">
        <v>1039</v>
      </c>
      <c r="C27" s="116">
        <v>-5089.8380000000006</v>
      </c>
      <c r="D27" s="116">
        <v>-5314.3</v>
      </c>
      <c r="E27" s="116">
        <v>-2211.6267600000001</v>
      </c>
      <c r="F27" s="116">
        <v>-1692.6</v>
      </c>
      <c r="G27" s="116">
        <f t="shared" si="0"/>
        <v>519.02676000000019</v>
      </c>
      <c r="H27" s="153">
        <f t="shared" si="1"/>
        <v>76.531900889099376</v>
      </c>
      <c r="I27" s="96"/>
      <c r="J27" s="214"/>
    </row>
    <row r="28" spans="1:10" s="2" customFormat="1" ht="42.75" customHeight="1">
      <c r="A28" s="8" t="s">
        <v>37</v>
      </c>
      <c r="B28" s="9">
        <v>1040</v>
      </c>
      <c r="C28" s="116">
        <v>-598.1819999999999</v>
      </c>
      <c r="D28" s="116">
        <v>-524.4</v>
      </c>
      <c r="E28" s="116">
        <v>-204.33675000000002</v>
      </c>
      <c r="F28" s="116">
        <v>-209.5</v>
      </c>
      <c r="G28" s="116">
        <f t="shared" si="0"/>
        <v>-5.1632499999999766</v>
      </c>
      <c r="H28" s="153">
        <f t="shared" si="1"/>
        <v>102.52683376827711</v>
      </c>
      <c r="I28" s="96"/>
      <c r="J28" s="214"/>
    </row>
    <row r="29" spans="1:10" s="2" customFormat="1" ht="42.75" customHeight="1">
      <c r="A29" s="8" t="s">
        <v>38</v>
      </c>
      <c r="B29" s="9">
        <v>1041</v>
      </c>
      <c r="C29" s="116">
        <v>0</v>
      </c>
      <c r="D29" s="116">
        <v>0</v>
      </c>
      <c r="E29" s="116">
        <v>-1</v>
      </c>
      <c r="F29" s="116">
        <v>0</v>
      </c>
      <c r="G29" s="116">
        <f t="shared" si="0"/>
        <v>1</v>
      </c>
      <c r="H29" s="153">
        <f t="shared" si="1"/>
        <v>0</v>
      </c>
      <c r="I29" s="96"/>
      <c r="J29" s="214"/>
    </row>
    <row r="30" spans="1:10" s="2" customFormat="1" ht="33.75" customHeight="1">
      <c r="A30" s="8" t="s">
        <v>39</v>
      </c>
      <c r="B30" s="9">
        <v>1042</v>
      </c>
      <c r="C30" s="116">
        <v>-24.1</v>
      </c>
      <c r="D30" s="116">
        <v>-9.5</v>
      </c>
      <c r="E30" s="116">
        <v>-4</v>
      </c>
      <c r="F30" s="116">
        <v>-1</v>
      </c>
      <c r="G30" s="116">
        <f t="shared" si="0"/>
        <v>3</v>
      </c>
      <c r="H30" s="153">
        <f t="shared" si="1"/>
        <v>25</v>
      </c>
      <c r="I30" s="96"/>
      <c r="J30" s="214"/>
    </row>
    <row r="31" spans="1:10" s="2" customFormat="1" ht="35.25" customHeight="1">
      <c r="A31" s="8" t="s">
        <v>40</v>
      </c>
      <c r="B31" s="9">
        <v>1043</v>
      </c>
      <c r="C31" s="116">
        <v>-1</v>
      </c>
      <c r="D31" s="116">
        <v>0</v>
      </c>
      <c r="E31" s="116">
        <v>-2</v>
      </c>
      <c r="F31" s="116">
        <v>0</v>
      </c>
      <c r="G31" s="116">
        <f t="shared" si="0"/>
        <v>2</v>
      </c>
      <c r="H31" s="153">
        <f t="shared" si="1"/>
        <v>0</v>
      </c>
      <c r="I31" s="96"/>
      <c r="J31" s="214"/>
    </row>
    <row r="32" spans="1:10" s="2" customFormat="1" ht="20.100000000000001" customHeight="1">
      <c r="A32" s="8" t="s">
        <v>41</v>
      </c>
      <c r="B32" s="9">
        <v>1044</v>
      </c>
      <c r="C32" s="116">
        <v>-167.5</v>
      </c>
      <c r="D32" s="116">
        <v>-97.11</v>
      </c>
      <c r="E32" s="211">
        <v>-50.367000000000004</v>
      </c>
      <c r="F32" s="116">
        <v>-45.11</v>
      </c>
      <c r="G32" s="116">
        <f t="shared" si="0"/>
        <v>5.257000000000005</v>
      </c>
      <c r="H32" s="153">
        <f t="shared" si="1"/>
        <v>89.562610439374978</v>
      </c>
      <c r="I32" s="96"/>
      <c r="J32" s="214"/>
    </row>
    <row r="33" spans="1:10" s="2" customFormat="1" ht="20.100000000000001" customHeight="1">
      <c r="A33" s="8" t="s">
        <v>56</v>
      </c>
      <c r="B33" s="9">
        <v>1045</v>
      </c>
      <c r="C33" s="116">
        <v>-361.1</v>
      </c>
      <c r="D33" s="116">
        <v>-353.16300000000001</v>
      </c>
      <c r="E33" s="116">
        <v>-104.9676</v>
      </c>
      <c r="F33" s="116">
        <v>-84.763000000000005</v>
      </c>
      <c r="G33" s="116">
        <f t="shared" si="0"/>
        <v>20.204599999999999</v>
      </c>
      <c r="H33" s="153">
        <f t="shared" si="1"/>
        <v>80.751584298393027</v>
      </c>
      <c r="I33" s="96"/>
      <c r="J33" s="214"/>
    </row>
    <row r="34" spans="1:10" s="2" customFormat="1" ht="20.100000000000001" customHeight="1">
      <c r="A34" s="8" t="s">
        <v>42</v>
      </c>
      <c r="B34" s="9">
        <v>1046</v>
      </c>
      <c r="C34" s="116">
        <v>-282</v>
      </c>
      <c r="D34" s="116">
        <v>-160.1</v>
      </c>
      <c r="E34" s="116">
        <v>-103.087</v>
      </c>
      <c r="F34" s="116">
        <v>-74</v>
      </c>
      <c r="G34" s="116">
        <f t="shared" si="0"/>
        <v>29.087000000000003</v>
      </c>
      <c r="H34" s="153">
        <f t="shared" si="1"/>
        <v>71.784027083919412</v>
      </c>
      <c r="I34" s="96"/>
      <c r="J34" s="214"/>
    </row>
    <row r="35" spans="1:10" s="2" customFormat="1" ht="20.100000000000001" customHeight="1">
      <c r="A35" s="8" t="s">
        <v>43</v>
      </c>
      <c r="B35" s="9">
        <v>1047</v>
      </c>
      <c r="C35" s="116">
        <v>-2.2000000000000002</v>
      </c>
      <c r="D35" s="116">
        <v>-205.5</v>
      </c>
      <c r="E35" s="116">
        <v>-10.501000000000001</v>
      </c>
      <c r="F35" s="116">
        <v>-7</v>
      </c>
      <c r="G35" s="116">
        <f t="shared" si="0"/>
        <v>3.5010000000000012</v>
      </c>
      <c r="H35" s="153">
        <f t="shared" si="1"/>
        <v>66.660318064946182</v>
      </c>
      <c r="I35" s="96"/>
      <c r="J35" s="214"/>
    </row>
    <row r="36" spans="1:10" s="2" customFormat="1" ht="20.100000000000001" customHeight="1">
      <c r="A36" s="8" t="s">
        <v>44</v>
      </c>
      <c r="B36" s="9">
        <v>1048</v>
      </c>
      <c r="C36" s="116">
        <v>-30.1</v>
      </c>
      <c r="D36" s="116">
        <v>-21</v>
      </c>
      <c r="E36" s="116">
        <v>-33.100999999999999</v>
      </c>
      <c r="F36" s="116">
        <v>-6</v>
      </c>
      <c r="G36" s="116">
        <f t="shared" si="0"/>
        <v>27.100999999999999</v>
      </c>
      <c r="H36" s="153">
        <f t="shared" si="1"/>
        <v>18.126340593939759</v>
      </c>
      <c r="I36" s="96"/>
      <c r="J36" s="214"/>
    </row>
    <row r="37" spans="1:10" s="2" customFormat="1" ht="20.100000000000001" customHeight="1">
      <c r="A37" s="8" t="s">
        <v>45</v>
      </c>
      <c r="B37" s="9">
        <v>1049</v>
      </c>
      <c r="C37" s="116">
        <v>-18.899999999999999</v>
      </c>
      <c r="D37" s="116">
        <v>-13.8</v>
      </c>
      <c r="E37" s="116">
        <v>-12.798999999999999</v>
      </c>
      <c r="F37" s="116">
        <v>-5.2</v>
      </c>
      <c r="G37" s="116">
        <f t="shared" si="0"/>
        <v>7.5989999999999993</v>
      </c>
      <c r="H37" s="153">
        <f t="shared" si="1"/>
        <v>40.628174076099697</v>
      </c>
      <c r="I37" s="96"/>
      <c r="J37" s="214"/>
    </row>
    <row r="38" spans="1:10" s="2" customFormat="1" ht="50.25" customHeight="1">
      <c r="A38" s="8" t="s">
        <v>67</v>
      </c>
      <c r="B38" s="9">
        <v>1050</v>
      </c>
      <c r="C38" s="116">
        <v>-375</v>
      </c>
      <c r="D38" s="116">
        <v>-445.1</v>
      </c>
      <c r="E38" s="116">
        <v>-283.39999999999998</v>
      </c>
      <c r="F38" s="116">
        <v>-171.1</v>
      </c>
      <c r="G38" s="116">
        <f t="shared" si="0"/>
        <v>112.29999999999998</v>
      </c>
      <c r="H38" s="153">
        <f t="shared" si="1"/>
        <v>60.374029640084693</v>
      </c>
      <c r="I38" s="96"/>
      <c r="J38" s="214"/>
    </row>
    <row r="39" spans="1:10" s="2" customFormat="1" ht="20.100000000000001" customHeight="1">
      <c r="A39" s="8" t="s">
        <v>46</v>
      </c>
      <c r="B39" s="6" t="s">
        <v>289</v>
      </c>
      <c r="C39" s="116">
        <v>0</v>
      </c>
      <c r="D39" s="116">
        <v>0</v>
      </c>
      <c r="E39" s="116">
        <v>-25</v>
      </c>
      <c r="F39" s="116">
        <v>0</v>
      </c>
      <c r="G39" s="116">
        <f t="shared" si="0"/>
        <v>25</v>
      </c>
      <c r="H39" s="153">
        <f t="shared" si="1"/>
        <v>0</v>
      </c>
      <c r="I39" s="96"/>
      <c r="J39" s="214"/>
    </row>
    <row r="40" spans="1:10" s="2" customFormat="1" ht="26.25" customHeight="1">
      <c r="A40" s="8" t="s">
        <v>91</v>
      </c>
      <c r="B40" s="9">
        <v>1051</v>
      </c>
      <c r="C40" s="116">
        <v>-3480.8850000000002</v>
      </c>
      <c r="D40" s="116">
        <v>-4964.1239999999998</v>
      </c>
      <c r="E40" s="116">
        <v>-1648.3779333333332</v>
      </c>
      <c r="F40" s="116">
        <v>-1805.1239999999998</v>
      </c>
      <c r="G40" s="116">
        <f t="shared" si="0"/>
        <v>-156.74606666666659</v>
      </c>
      <c r="H40" s="153">
        <f t="shared" si="1"/>
        <v>109.50910974340067</v>
      </c>
      <c r="I40" s="96"/>
      <c r="J40" s="214"/>
    </row>
    <row r="41" spans="1:10" ht="24" customHeight="1">
      <c r="A41" s="10" t="s">
        <v>148</v>
      </c>
      <c r="B41" s="9">
        <v>1060</v>
      </c>
      <c r="C41" s="154">
        <f>SUM(C42:C48)</f>
        <v>-433.40000000000003</v>
      </c>
      <c r="D41" s="154">
        <f>SUM(D42:D48)</f>
        <v>-1821.5870000000002</v>
      </c>
      <c r="E41" s="154">
        <f>SUM(E42:E48)</f>
        <v>-163.20000000000002</v>
      </c>
      <c r="F41" s="154">
        <f>SUM(F42:F48)</f>
        <v>-594.06099999999992</v>
      </c>
      <c r="G41" s="116">
        <f t="shared" si="0"/>
        <v>-430.86099999999988</v>
      </c>
      <c r="H41" s="153">
        <f t="shared" si="1"/>
        <v>364.00796568627442</v>
      </c>
      <c r="I41" s="96"/>
      <c r="J41" s="214"/>
    </row>
    <row r="42" spans="1:10" s="2" customFormat="1" ht="20.100000000000001" customHeight="1">
      <c r="A42" s="8" t="s">
        <v>124</v>
      </c>
      <c r="B42" s="9">
        <v>1061</v>
      </c>
      <c r="C42" s="116">
        <v>0</v>
      </c>
      <c r="D42" s="116">
        <v>0</v>
      </c>
      <c r="E42" s="116">
        <v>0</v>
      </c>
      <c r="F42" s="116">
        <v>0</v>
      </c>
      <c r="G42" s="116">
        <f t="shared" si="0"/>
        <v>0</v>
      </c>
      <c r="H42" s="153" t="e">
        <f t="shared" si="1"/>
        <v>#DIV/0!</v>
      </c>
      <c r="I42" s="96"/>
      <c r="J42" s="214"/>
    </row>
    <row r="43" spans="1:10" s="2" customFormat="1" ht="20.100000000000001" customHeight="1">
      <c r="A43" s="8" t="s">
        <v>125</v>
      </c>
      <c r="B43" s="9">
        <v>1062</v>
      </c>
      <c r="C43" s="116">
        <v>0</v>
      </c>
      <c r="D43" s="116">
        <v>-1.2</v>
      </c>
      <c r="E43" s="116">
        <v>0</v>
      </c>
      <c r="F43" s="116">
        <v>-1.2</v>
      </c>
      <c r="G43" s="116">
        <f t="shared" si="0"/>
        <v>-1.2</v>
      </c>
      <c r="H43" s="153" t="e">
        <f t="shared" si="1"/>
        <v>#DIV/0!</v>
      </c>
      <c r="I43" s="96"/>
      <c r="J43" s="214"/>
    </row>
    <row r="44" spans="1:10" s="2" customFormat="1" ht="20.100000000000001" customHeight="1">
      <c r="A44" s="8" t="s">
        <v>35</v>
      </c>
      <c r="B44" s="9">
        <v>1063</v>
      </c>
      <c r="C44" s="116">
        <v>-286</v>
      </c>
      <c r="D44" s="116">
        <v>-1268.0490000000002</v>
      </c>
      <c r="E44" s="116">
        <v>-115</v>
      </c>
      <c r="F44" s="116">
        <v>-417.34900000000005</v>
      </c>
      <c r="G44" s="116">
        <f t="shared" si="0"/>
        <v>-302.34900000000005</v>
      </c>
      <c r="H44" s="153">
        <f t="shared" si="1"/>
        <v>362.91217391304349</v>
      </c>
      <c r="I44" s="96"/>
      <c r="J44" s="214"/>
    </row>
    <row r="45" spans="1:10" s="2" customFormat="1" ht="20.100000000000001" customHeight="1">
      <c r="A45" s="8" t="s">
        <v>36</v>
      </c>
      <c r="B45" s="9">
        <v>1064</v>
      </c>
      <c r="C45" s="116">
        <v>-67</v>
      </c>
      <c r="D45" s="116">
        <v>-266.20100000000002</v>
      </c>
      <c r="E45" s="116">
        <v>-25.3</v>
      </c>
      <c r="F45" s="116">
        <v>-88.200999999999979</v>
      </c>
      <c r="G45" s="116">
        <f t="shared" si="0"/>
        <v>-62.900999999999982</v>
      </c>
      <c r="H45" s="153">
        <f t="shared" si="1"/>
        <v>348.6205533596837</v>
      </c>
      <c r="I45" s="96"/>
      <c r="J45" s="214"/>
    </row>
    <row r="46" spans="1:10" s="2" customFormat="1" ht="30.75" customHeight="1">
      <c r="A46" s="8" t="s">
        <v>55</v>
      </c>
      <c r="B46" s="9">
        <v>1065</v>
      </c>
      <c r="C46" s="116">
        <v>-3.8</v>
      </c>
      <c r="D46" s="116">
        <v>-10.026</v>
      </c>
      <c r="E46" s="116">
        <v>-1.3</v>
      </c>
      <c r="F46" s="116">
        <v>-6.9</v>
      </c>
      <c r="G46" s="116">
        <f t="shared" si="0"/>
        <v>-5.6000000000000005</v>
      </c>
      <c r="H46" s="153">
        <f t="shared" si="1"/>
        <v>530.76923076923072</v>
      </c>
      <c r="I46" s="96"/>
      <c r="J46" s="214"/>
    </row>
    <row r="47" spans="1:10" s="2" customFormat="1" ht="20.100000000000001" customHeight="1">
      <c r="A47" s="8" t="s">
        <v>68</v>
      </c>
      <c r="B47" s="9">
        <v>1066</v>
      </c>
      <c r="C47" s="116">
        <v>-4.5999999999999996</v>
      </c>
      <c r="D47" s="116">
        <v>-4.5999999999999996</v>
      </c>
      <c r="E47" s="116">
        <v>-2</v>
      </c>
      <c r="F47" s="116">
        <v>0</v>
      </c>
      <c r="G47" s="116">
        <f t="shared" si="0"/>
        <v>2</v>
      </c>
      <c r="H47" s="153">
        <f t="shared" si="1"/>
        <v>0</v>
      </c>
      <c r="I47" s="96"/>
      <c r="J47" s="214"/>
    </row>
    <row r="48" spans="1:10" s="2" customFormat="1" ht="20.100000000000001" customHeight="1">
      <c r="A48" s="8" t="s">
        <v>100</v>
      </c>
      <c r="B48" s="9">
        <v>1067</v>
      </c>
      <c r="C48" s="116">
        <v>-72</v>
      </c>
      <c r="D48" s="116">
        <v>-271.51099999999997</v>
      </c>
      <c r="E48" s="116">
        <v>-19.600000000000001</v>
      </c>
      <c r="F48" s="116">
        <v>-80.411000000000001</v>
      </c>
      <c r="G48" s="116">
        <f t="shared" si="0"/>
        <v>-60.811</v>
      </c>
      <c r="H48" s="153">
        <f t="shared" si="1"/>
        <v>410.26020408163265</v>
      </c>
      <c r="I48" s="96"/>
      <c r="J48" s="214"/>
    </row>
    <row r="49" spans="1:10" s="2" customFormat="1" ht="30.75" customHeight="1">
      <c r="A49" s="8" t="s">
        <v>233</v>
      </c>
      <c r="B49" s="9">
        <v>1070</v>
      </c>
      <c r="C49" s="154">
        <f>SUM(C50:C52)</f>
        <v>144464.54799999998</v>
      </c>
      <c r="D49" s="154">
        <f>SUM(D50:D52)</f>
        <v>182866.39800000002</v>
      </c>
      <c r="E49" s="154">
        <f>SUM(E50:E52)</f>
        <v>59977.599999999999</v>
      </c>
      <c r="F49" s="154">
        <f>SUM(F50:F52)</f>
        <v>67049.797999999995</v>
      </c>
      <c r="G49" s="116">
        <f t="shared" si="0"/>
        <v>7072.1979999999967</v>
      </c>
      <c r="H49" s="153">
        <f t="shared" si="1"/>
        <v>111.79139878888118</v>
      </c>
      <c r="I49" s="96"/>
      <c r="J49" s="214"/>
    </row>
    <row r="50" spans="1:10" s="2" customFormat="1" ht="20.100000000000001" customHeight="1">
      <c r="A50" s="8" t="s">
        <v>144</v>
      </c>
      <c r="B50" s="9">
        <v>1071</v>
      </c>
      <c r="C50" s="116">
        <v>8</v>
      </c>
      <c r="D50" s="116">
        <v>12.7</v>
      </c>
      <c r="E50" s="116">
        <v>6</v>
      </c>
      <c r="F50" s="116">
        <v>6.4</v>
      </c>
      <c r="G50" s="116">
        <f t="shared" si="0"/>
        <v>0.40000000000000036</v>
      </c>
      <c r="H50" s="153">
        <f t="shared" si="1"/>
        <v>106.66666666666667</v>
      </c>
      <c r="I50" s="96"/>
      <c r="J50" s="214"/>
    </row>
    <row r="51" spans="1:10" s="2" customFormat="1" ht="20.100000000000001" customHeight="1">
      <c r="A51" s="8" t="s">
        <v>257</v>
      </c>
      <c r="B51" s="9">
        <v>1072</v>
      </c>
      <c r="C51" s="116">
        <v>86.9</v>
      </c>
      <c r="D51" s="116">
        <v>81.2</v>
      </c>
      <c r="E51" s="116">
        <v>50</v>
      </c>
      <c r="F51" s="116">
        <v>55.2</v>
      </c>
      <c r="G51" s="116">
        <f t="shared" si="0"/>
        <v>5.2000000000000028</v>
      </c>
      <c r="H51" s="153">
        <f t="shared" si="1"/>
        <v>110.4</v>
      </c>
      <c r="I51" s="96"/>
      <c r="J51" s="214"/>
    </row>
    <row r="52" spans="1:10" s="2" customFormat="1" ht="20.100000000000001" customHeight="1">
      <c r="A52" s="8" t="s">
        <v>234</v>
      </c>
      <c r="B52" s="9">
        <v>1073</v>
      </c>
      <c r="C52" s="116">
        <v>144369.64799999999</v>
      </c>
      <c r="D52" s="116">
        <v>182772.49800000002</v>
      </c>
      <c r="E52" s="116">
        <v>59921.599999999999</v>
      </c>
      <c r="F52" s="116">
        <v>66988.197999999989</v>
      </c>
      <c r="G52" s="116">
        <f t="shared" si="0"/>
        <v>7066.5979999999909</v>
      </c>
      <c r="H52" s="153">
        <f t="shared" si="1"/>
        <v>111.79307294865288</v>
      </c>
      <c r="I52" s="96"/>
      <c r="J52" s="214"/>
    </row>
    <row r="53" spans="1:10" s="2" customFormat="1" ht="26.25" customHeight="1">
      <c r="A53" s="92" t="s">
        <v>69</v>
      </c>
      <c r="B53" s="9">
        <v>1080</v>
      </c>
      <c r="C53" s="154">
        <f>SUM(C54:C59)</f>
        <v>-35863.1</v>
      </c>
      <c r="D53" s="154">
        <f>SUM(D54:D59)</f>
        <v>-43509.1</v>
      </c>
      <c r="E53" s="154">
        <f>SUM(E54:E59)</f>
        <v>-14073.7</v>
      </c>
      <c r="F53" s="154">
        <f>SUM(F54:F59)</f>
        <v>-18260.599999999999</v>
      </c>
      <c r="G53" s="116">
        <f t="shared" si="0"/>
        <v>-4186.8999999999978</v>
      </c>
      <c r="H53" s="153">
        <f t="shared" si="1"/>
        <v>129.74981703461063</v>
      </c>
      <c r="I53" s="96"/>
      <c r="J53" s="214"/>
    </row>
    <row r="54" spans="1:10" s="2" customFormat="1" ht="20.100000000000001" customHeight="1">
      <c r="A54" s="8" t="s">
        <v>144</v>
      </c>
      <c r="B54" s="9">
        <v>1081</v>
      </c>
      <c r="C54" s="116">
        <v>0</v>
      </c>
      <c r="D54" s="116">
        <v>-7005.5</v>
      </c>
      <c r="E54" s="116">
        <v>-2251</v>
      </c>
      <c r="F54" s="116">
        <v>-5254.9</v>
      </c>
      <c r="G54" s="116">
        <f t="shared" si="0"/>
        <v>-3003.8999999999996</v>
      </c>
      <c r="H54" s="153">
        <f t="shared" si="1"/>
        <v>233.44735673034208</v>
      </c>
      <c r="I54" s="96"/>
      <c r="J54" s="214"/>
    </row>
    <row r="55" spans="1:10" s="2" customFormat="1" ht="20.100000000000001" customHeight="1">
      <c r="A55" s="8" t="s">
        <v>340</v>
      </c>
      <c r="B55" s="9">
        <v>1082</v>
      </c>
      <c r="C55" s="116">
        <v>0</v>
      </c>
      <c r="D55" s="116">
        <v>0</v>
      </c>
      <c r="E55" s="116">
        <v>0</v>
      </c>
      <c r="F55" s="116">
        <v>0</v>
      </c>
      <c r="G55" s="116">
        <f t="shared" si="0"/>
        <v>0</v>
      </c>
      <c r="H55" s="153" t="e">
        <f t="shared" si="1"/>
        <v>#DIV/0!</v>
      </c>
      <c r="I55" s="96"/>
      <c r="J55" s="214"/>
    </row>
    <row r="56" spans="1:10" s="2" customFormat="1" ht="20.100000000000001" customHeight="1">
      <c r="A56" s="8" t="s">
        <v>62</v>
      </c>
      <c r="B56" s="9">
        <v>1083</v>
      </c>
      <c r="C56" s="116">
        <v>-6.3</v>
      </c>
      <c r="D56" s="116">
        <v>0</v>
      </c>
      <c r="E56" s="116">
        <v>-4</v>
      </c>
      <c r="F56" s="116">
        <v>0</v>
      </c>
      <c r="G56" s="116">
        <f>F56-E56</f>
        <v>4</v>
      </c>
      <c r="H56" s="153">
        <f t="shared" si="1"/>
        <v>0</v>
      </c>
      <c r="I56" s="96"/>
      <c r="J56" s="214"/>
    </row>
    <row r="57" spans="1:10" s="2" customFormat="1" ht="20.100000000000001" customHeight="1">
      <c r="A57" s="8" t="s">
        <v>47</v>
      </c>
      <c r="B57" s="9">
        <v>1084</v>
      </c>
      <c r="C57" s="116">
        <v>-216</v>
      </c>
      <c r="D57" s="116">
        <v>0</v>
      </c>
      <c r="E57" s="116">
        <v>0</v>
      </c>
      <c r="F57" s="116">
        <v>0</v>
      </c>
      <c r="G57" s="116">
        <f t="shared" si="0"/>
        <v>0</v>
      </c>
      <c r="H57" s="153" t="e">
        <f t="shared" si="1"/>
        <v>#DIV/0!</v>
      </c>
      <c r="I57" s="96"/>
      <c r="J57" s="214"/>
    </row>
    <row r="58" spans="1:10" s="2" customFormat="1" ht="20.100000000000001" customHeight="1">
      <c r="A58" s="8" t="s">
        <v>53</v>
      </c>
      <c r="B58" s="9">
        <v>1085</v>
      </c>
      <c r="C58" s="116">
        <v>0</v>
      </c>
      <c r="D58" s="116">
        <v>0</v>
      </c>
      <c r="E58" s="116">
        <v>0</v>
      </c>
      <c r="F58" s="116">
        <v>0</v>
      </c>
      <c r="G58" s="116">
        <f t="shared" si="0"/>
        <v>0</v>
      </c>
      <c r="H58" s="153" t="e">
        <f t="shared" si="1"/>
        <v>#DIV/0!</v>
      </c>
      <c r="I58" s="96"/>
      <c r="J58" s="214"/>
    </row>
    <row r="59" spans="1:10" s="2" customFormat="1" ht="27.75" customHeight="1">
      <c r="A59" s="8" t="s">
        <v>165</v>
      </c>
      <c r="B59" s="9">
        <v>1086</v>
      </c>
      <c r="C59" s="116">
        <v>-35640.799999999996</v>
      </c>
      <c r="D59" s="116">
        <v>-36503.599999999999</v>
      </c>
      <c r="E59" s="116">
        <v>-11818.7</v>
      </c>
      <c r="F59" s="116">
        <v>-13005.699999999999</v>
      </c>
      <c r="G59" s="116">
        <f t="shared" si="0"/>
        <v>-1186.9999999999982</v>
      </c>
      <c r="H59" s="153">
        <f t="shared" si="1"/>
        <v>110.04340578913076</v>
      </c>
      <c r="I59" s="96"/>
      <c r="J59" s="214"/>
    </row>
    <row r="60" spans="1:10" s="5" customFormat="1" ht="33" customHeight="1">
      <c r="A60" s="10" t="s">
        <v>4</v>
      </c>
      <c r="B60" s="11">
        <v>1100</v>
      </c>
      <c r="C60" s="123">
        <f>SUM(C17,C18,C41,C49,C53)</f>
        <v>-4552.2370000000155</v>
      </c>
      <c r="D60" s="123">
        <f>SUM(D17,D18,D41,D49,D53)</f>
        <v>-23765.436999999911</v>
      </c>
      <c r="E60" s="123">
        <f>SUM(E17,E18,E41,E49,E53)</f>
        <v>-3794.0757661962234</v>
      </c>
      <c r="F60" s="123">
        <f>SUM(F17,F18,F41,F49,F53)</f>
        <v>-6170.6010000000024</v>
      </c>
      <c r="G60" s="124">
        <f t="shared" si="0"/>
        <v>-2376.525233803779</v>
      </c>
      <c r="H60" s="155">
        <f t="shared" si="1"/>
        <v>162.63779060443963</v>
      </c>
      <c r="I60" s="97"/>
      <c r="J60" s="213"/>
    </row>
    <row r="61" spans="1:10" ht="26.25" customHeight="1">
      <c r="A61" s="8" t="s">
        <v>89</v>
      </c>
      <c r="B61" s="9">
        <v>1110</v>
      </c>
      <c r="C61" s="116"/>
      <c r="D61" s="116"/>
      <c r="E61" s="116"/>
      <c r="F61" s="116"/>
      <c r="G61" s="116">
        <f t="shared" si="0"/>
        <v>0</v>
      </c>
      <c r="H61" s="153" t="e">
        <f t="shared" si="1"/>
        <v>#DIV/0!</v>
      </c>
      <c r="I61" s="96"/>
      <c r="J61" s="214"/>
    </row>
    <row r="62" spans="1:10" ht="20.100000000000001" customHeight="1">
      <c r="A62" s="8" t="s">
        <v>93</v>
      </c>
      <c r="B62" s="9">
        <v>1120</v>
      </c>
      <c r="C62" s="116"/>
      <c r="D62" s="116"/>
      <c r="E62" s="116"/>
      <c r="F62" s="116"/>
      <c r="G62" s="116">
        <f t="shared" si="0"/>
        <v>0</v>
      </c>
      <c r="H62" s="153" t="e">
        <f t="shared" si="1"/>
        <v>#DIV/0!</v>
      </c>
      <c r="I62" s="96"/>
      <c r="J62" s="214"/>
    </row>
    <row r="63" spans="1:10" ht="26.25" customHeight="1">
      <c r="A63" s="8" t="s">
        <v>90</v>
      </c>
      <c r="B63" s="9">
        <v>1130</v>
      </c>
      <c r="C63" s="116">
        <v>330.6</v>
      </c>
      <c r="D63" s="116">
        <v>149.69999999999999</v>
      </c>
      <c r="E63" s="116">
        <v>6</v>
      </c>
      <c r="F63" s="116">
        <v>75.999999999999986</v>
      </c>
      <c r="G63" s="116">
        <f t="shared" si="0"/>
        <v>69.999999999999986</v>
      </c>
      <c r="H63" s="153">
        <f t="shared" si="1"/>
        <v>1266.6666666666665</v>
      </c>
      <c r="I63" s="96"/>
      <c r="J63" s="214"/>
    </row>
    <row r="64" spans="1:10" ht="24.75" customHeight="1">
      <c r="A64" s="8" t="s">
        <v>92</v>
      </c>
      <c r="B64" s="9">
        <v>1140</v>
      </c>
      <c r="C64" s="116">
        <v>-1854</v>
      </c>
      <c r="D64" s="116">
        <v>-1841</v>
      </c>
      <c r="E64" s="116">
        <v>-620</v>
      </c>
      <c r="F64" s="116">
        <v>-740.2</v>
      </c>
      <c r="G64" s="116">
        <f t="shared" si="0"/>
        <v>-120.20000000000005</v>
      </c>
      <c r="H64" s="153">
        <f t="shared" si="1"/>
        <v>119.38709677419355</v>
      </c>
      <c r="I64" s="96"/>
      <c r="J64" s="214"/>
    </row>
    <row r="65" spans="1:10" ht="22.5" customHeight="1">
      <c r="A65" s="8" t="s">
        <v>235</v>
      </c>
      <c r="B65" s="9">
        <v>1150</v>
      </c>
      <c r="C65" s="154">
        <f>SUM(C66:C67)</f>
        <v>7036.4999999999991</v>
      </c>
      <c r="D65" s="154">
        <f>SUM(D66:D67)</f>
        <v>11916.8</v>
      </c>
      <c r="E65" s="154">
        <f>SUM(E66:E67)</f>
        <v>1749</v>
      </c>
      <c r="F65" s="154">
        <f>SUM(F66:F67)</f>
        <v>4071.9</v>
      </c>
      <c r="G65" s="116">
        <f t="shared" si="0"/>
        <v>2322.9</v>
      </c>
      <c r="H65" s="153">
        <f t="shared" si="1"/>
        <v>232.81303602058321</v>
      </c>
      <c r="I65" s="96"/>
      <c r="J65" s="214"/>
    </row>
    <row r="66" spans="1:10" ht="20.100000000000001" customHeight="1">
      <c r="A66" s="8" t="s">
        <v>144</v>
      </c>
      <c r="B66" s="9">
        <v>1151</v>
      </c>
      <c r="C66" s="116">
        <v>0</v>
      </c>
      <c r="D66" s="116">
        <v>0</v>
      </c>
      <c r="E66" s="116">
        <v>0</v>
      </c>
      <c r="F66" s="116"/>
      <c r="G66" s="116">
        <f t="shared" si="0"/>
        <v>0</v>
      </c>
      <c r="H66" s="153" t="e">
        <f t="shared" si="1"/>
        <v>#DIV/0!</v>
      </c>
      <c r="I66" s="96"/>
      <c r="J66" s="214"/>
    </row>
    <row r="67" spans="1:10" ht="20.100000000000001" customHeight="1">
      <c r="A67" s="8" t="s">
        <v>236</v>
      </c>
      <c r="B67" s="9">
        <v>1152</v>
      </c>
      <c r="C67" s="116">
        <v>7036.4999999999991</v>
      </c>
      <c r="D67" s="116">
        <v>11916.8</v>
      </c>
      <c r="E67" s="116">
        <v>1749</v>
      </c>
      <c r="F67" s="116">
        <v>4071.9</v>
      </c>
      <c r="G67" s="116">
        <f t="shared" si="0"/>
        <v>2322.9</v>
      </c>
      <c r="H67" s="153">
        <f t="shared" si="1"/>
        <v>232.81303602058321</v>
      </c>
      <c r="I67" s="96"/>
      <c r="J67" s="214"/>
    </row>
    <row r="68" spans="1:10" ht="21" customHeight="1">
      <c r="A68" s="8" t="s">
        <v>237</v>
      </c>
      <c r="B68" s="9">
        <v>1160</v>
      </c>
      <c r="C68" s="154">
        <f>SUM(C69:C70)</f>
        <v>-742.30000000000007</v>
      </c>
      <c r="D68" s="154">
        <f>SUM(D69:D70)</f>
        <v>-681.5</v>
      </c>
      <c r="E68" s="154">
        <f>SUM(E69:E70)</f>
        <v>-210</v>
      </c>
      <c r="F68" s="154">
        <f>SUM(F69:F70)</f>
        <v>-239.8</v>
      </c>
      <c r="G68" s="116">
        <f t="shared" si="0"/>
        <v>-29.800000000000011</v>
      </c>
      <c r="H68" s="153">
        <f t="shared" si="1"/>
        <v>114.1904761904762</v>
      </c>
      <c r="I68" s="96"/>
      <c r="J68" s="214"/>
    </row>
    <row r="69" spans="1:10" ht="20.100000000000001" customHeight="1">
      <c r="A69" s="8" t="s">
        <v>144</v>
      </c>
      <c r="B69" s="9">
        <v>1161</v>
      </c>
      <c r="C69" s="116" t="s">
        <v>210</v>
      </c>
      <c r="D69" s="116" t="s">
        <v>210</v>
      </c>
      <c r="E69" s="116" t="s">
        <v>210</v>
      </c>
      <c r="F69" s="116" t="s">
        <v>210</v>
      </c>
      <c r="G69" s="116" t="e">
        <f t="shared" si="0"/>
        <v>#VALUE!</v>
      </c>
      <c r="H69" s="153" t="e">
        <f t="shared" si="1"/>
        <v>#VALUE!</v>
      </c>
      <c r="I69" s="96"/>
      <c r="J69" s="214"/>
    </row>
    <row r="70" spans="1:10" ht="20.100000000000001" customHeight="1">
      <c r="A70" s="8" t="s">
        <v>99</v>
      </c>
      <c r="B70" s="9">
        <v>1162</v>
      </c>
      <c r="C70" s="116">
        <v>-742.30000000000007</v>
      </c>
      <c r="D70" s="116">
        <v>-681.5</v>
      </c>
      <c r="E70" s="116">
        <v>-210</v>
      </c>
      <c r="F70" s="116">
        <v>-239.8</v>
      </c>
      <c r="G70" s="116">
        <f t="shared" si="0"/>
        <v>-29.800000000000011</v>
      </c>
      <c r="H70" s="153">
        <f t="shared" si="1"/>
        <v>114.1904761904762</v>
      </c>
      <c r="I70" s="96"/>
      <c r="J70" s="214"/>
    </row>
    <row r="71" spans="1:10" s="5" customFormat="1" ht="24" customHeight="1">
      <c r="A71" s="10" t="s">
        <v>81</v>
      </c>
      <c r="B71" s="11">
        <v>1170</v>
      </c>
      <c r="C71" s="212">
        <f>SUM(C60,C61,C62,C63,C64,C65,C68)</f>
        <v>218.56299999998384</v>
      </c>
      <c r="D71" s="212">
        <f>SUM(D60,D61,D62,D63,D64,D65,D68)</f>
        <v>-14221.436999999911</v>
      </c>
      <c r="E71" s="212">
        <f>SUM(E60,E61,E62,E63,E64,E65,E68)</f>
        <v>-2869.0757661962234</v>
      </c>
      <c r="F71" s="212">
        <f>SUM(F60,F61,F62,F63,F64,F65,F68)</f>
        <v>-3002.7010000000023</v>
      </c>
      <c r="G71" s="124">
        <f t="shared" si="0"/>
        <v>-133.62523380377888</v>
      </c>
      <c r="H71" s="155">
        <f t="shared" si="1"/>
        <v>104.65743133653585</v>
      </c>
      <c r="I71" s="97"/>
      <c r="J71" s="213"/>
    </row>
    <row r="72" spans="1:10" ht="20.100000000000001" customHeight="1">
      <c r="A72" s="8" t="s">
        <v>228</v>
      </c>
      <c r="B72" s="7">
        <v>1180</v>
      </c>
      <c r="C72" s="116">
        <v>-18040</v>
      </c>
      <c r="D72" s="116">
        <v>-5245.7</v>
      </c>
      <c r="E72" s="116">
        <v>-172</v>
      </c>
      <c r="F72" s="116">
        <v>-1289.8</v>
      </c>
      <c r="G72" s="116">
        <f t="shared" ref="G72:G81" si="2">F72-E72</f>
        <v>-1117.8</v>
      </c>
      <c r="H72" s="153">
        <f t="shared" ref="H72:H81" si="3">(F72/E72)*100</f>
        <v>749.88372093023258</v>
      </c>
      <c r="I72" s="96"/>
      <c r="J72" s="214"/>
    </row>
    <row r="73" spans="1:10" ht="20.100000000000001" customHeight="1">
      <c r="A73" s="8" t="s">
        <v>229</v>
      </c>
      <c r="B73" s="7">
        <v>1181</v>
      </c>
      <c r="C73" s="116"/>
      <c r="D73" s="116"/>
      <c r="E73" s="116"/>
      <c r="F73" s="116"/>
      <c r="G73" s="116">
        <f t="shared" si="2"/>
        <v>0</v>
      </c>
      <c r="H73" s="153" t="e">
        <f t="shared" si="3"/>
        <v>#DIV/0!</v>
      </c>
      <c r="I73" s="96"/>
      <c r="J73" s="214"/>
    </row>
    <row r="74" spans="1:10" ht="22.5" customHeight="1">
      <c r="A74" s="8" t="s">
        <v>230</v>
      </c>
      <c r="B74" s="9">
        <v>1190</v>
      </c>
      <c r="C74" s="116"/>
      <c r="D74" s="116"/>
      <c r="E74" s="116"/>
      <c r="F74" s="116"/>
      <c r="G74" s="116">
        <f t="shared" si="2"/>
        <v>0</v>
      </c>
      <c r="H74" s="153" t="e">
        <f t="shared" si="3"/>
        <v>#DIV/0!</v>
      </c>
      <c r="I74" s="96"/>
      <c r="J74" s="214"/>
    </row>
    <row r="75" spans="1:10" ht="24.75" customHeight="1">
      <c r="A75" s="8" t="s">
        <v>231</v>
      </c>
      <c r="B75" s="6">
        <v>1191</v>
      </c>
      <c r="C75" s="116" t="s">
        <v>210</v>
      </c>
      <c r="D75" s="116" t="s">
        <v>210</v>
      </c>
      <c r="E75" s="116" t="s">
        <v>210</v>
      </c>
      <c r="F75" s="116" t="s">
        <v>210</v>
      </c>
      <c r="G75" s="116" t="e">
        <f t="shared" si="2"/>
        <v>#VALUE!</v>
      </c>
      <c r="H75" s="153" t="e">
        <f t="shared" si="3"/>
        <v>#VALUE!</v>
      </c>
      <c r="I75" s="96"/>
      <c r="J75" s="214"/>
    </row>
    <row r="76" spans="1:10" s="5" customFormat="1" ht="25.5" customHeight="1">
      <c r="A76" s="10" t="s">
        <v>250</v>
      </c>
      <c r="B76" s="11">
        <v>1200</v>
      </c>
      <c r="C76" s="123">
        <f>SUM(C71:C75)</f>
        <v>-17821.437000000016</v>
      </c>
      <c r="D76" s="123">
        <f>SUM(D71:D75)</f>
        <v>-19467.136999999911</v>
      </c>
      <c r="E76" s="123">
        <f>SUM(E71:E75)</f>
        <v>-3041.0757661962234</v>
      </c>
      <c r="F76" s="123">
        <f>SUM(F71:F75)</f>
        <v>-4292.501000000002</v>
      </c>
      <c r="G76" s="124">
        <f t="shared" si="2"/>
        <v>-1251.4252338037786</v>
      </c>
      <c r="H76" s="155">
        <f t="shared" si="3"/>
        <v>141.15074171167598</v>
      </c>
      <c r="I76" s="97"/>
      <c r="J76" s="213"/>
    </row>
    <row r="77" spans="1:10" ht="20.100000000000001" customHeight="1">
      <c r="A77" s="8" t="s">
        <v>25</v>
      </c>
      <c r="B77" s="6">
        <v>1201</v>
      </c>
      <c r="C77" s="116">
        <v>1922.4</v>
      </c>
      <c r="D77" s="116">
        <v>12530</v>
      </c>
      <c r="E77" s="116">
        <v>1132.8242338037808</v>
      </c>
      <c r="F77" s="116">
        <v>6098.1</v>
      </c>
      <c r="G77" s="116">
        <f t="shared" si="2"/>
        <v>4965.2757661962196</v>
      </c>
      <c r="H77" s="153">
        <f t="shared" si="3"/>
        <v>538.30945861070506</v>
      </c>
      <c r="I77" s="95"/>
      <c r="J77" s="215"/>
    </row>
    <row r="78" spans="1:10" ht="20.100000000000001" customHeight="1">
      <c r="A78" s="8" t="s">
        <v>26</v>
      </c>
      <c r="B78" s="6">
        <v>1202</v>
      </c>
      <c r="C78" s="116">
        <v>-11597.036999999997</v>
      </c>
      <c r="D78" s="116">
        <v>-12290.837000000005</v>
      </c>
      <c r="E78" s="116">
        <v>-3902.8</v>
      </c>
      <c r="F78" s="116">
        <v>-2638.0010000000011</v>
      </c>
      <c r="G78" s="116">
        <f t="shared" si="2"/>
        <v>1264.7989999999991</v>
      </c>
      <c r="H78" s="153">
        <f t="shared" si="3"/>
        <v>67.592523316593244</v>
      </c>
      <c r="I78" s="95"/>
      <c r="J78" s="215"/>
    </row>
    <row r="79" spans="1:10" s="5" customFormat="1" ht="20.100000000000001" customHeight="1">
      <c r="A79" s="10" t="s">
        <v>19</v>
      </c>
      <c r="B79" s="11">
        <v>1210</v>
      </c>
      <c r="C79" s="156">
        <f>SUM(C7,C49,C61,C63,C65,C73,C74)</f>
        <v>322223.54799999995</v>
      </c>
      <c r="D79" s="156">
        <f>SUM(D7,D49,D61,D63,D65,D73,D74)</f>
        <v>362890.598</v>
      </c>
      <c r="E79" s="156">
        <f>SUM(E7,E49,E61,E63,E65,E73,E74)</f>
        <v>126260.60341666666</v>
      </c>
      <c r="F79" s="156">
        <f>SUM(F7,F49,F61,F63,F65,F73,F74)</f>
        <v>128315.29799999998</v>
      </c>
      <c r="G79" s="124">
        <f t="shared" si="2"/>
        <v>2054.6945833333157</v>
      </c>
      <c r="H79" s="155">
        <f t="shared" si="3"/>
        <v>101.62734418158348</v>
      </c>
      <c r="I79" s="97"/>
      <c r="J79" s="213"/>
    </row>
    <row r="80" spans="1:10" s="5" customFormat="1" ht="20.100000000000001" customHeight="1">
      <c r="A80" s="10" t="s">
        <v>96</v>
      </c>
      <c r="B80" s="11">
        <v>1220</v>
      </c>
      <c r="C80" s="156">
        <f>SUM(C8,C18,C41,C53,C62,C64,C68,C72,C75)</f>
        <v>-340044.98499999999</v>
      </c>
      <c r="D80" s="156">
        <f>SUM(D8,D18,D41,D53,D62,D64,D68,D72,D75)</f>
        <v>-382357.73499999993</v>
      </c>
      <c r="E80" s="156">
        <f>SUM(E8,E18,E41,E53,E62,E64,E68,E72,E75)</f>
        <v>-129301.67918286289</v>
      </c>
      <c r="F80" s="156">
        <f>SUM(F8,F18,F41,F53,F62,F64,F68,F72,F75)</f>
        <v>-132607.79899999997</v>
      </c>
      <c r="G80" s="124">
        <f t="shared" si="2"/>
        <v>-3306.1198171370779</v>
      </c>
      <c r="H80" s="155">
        <f t="shared" si="3"/>
        <v>102.55690400776733</v>
      </c>
      <c r="I80" s="97"/>
      <c r="J80" s="213"/>
    </row>
    <row r="81" spans="1:10" ht="20.100000000000001" customHeight="1">
      <c r="A81" s="8" t="s">
        <v>166</v>
      </c>
      <c r="B81" s="9">
        <v>1230</v>
      </c>
      <c r="C81" s="116"/>
      <c r="D81" s="116"/>
      <c r="E81" s="116"/>
      <c r="F81" s="116"/>
      <c r="G81" s="116">
        <f t="shared" si="2"/>
        <v>0</v>
      </c>
      <c r="H81" s="153" t="e">
        <f t="shared" si="3"/>
        <v>#DIV/0!</v>
      </c>
      <c r="I81" s="96"/>
      <c r="J81" s="214"/>
    </row>
    <row r="82" spans="1:10" ht="24.95" customHeight="1">
      <c r="A82" s="259"/>
      <c r="B82" s="259"/>
      <c r="C82" s="259"/>
      <c r="D82" s="259"/>
      <c r="E82" s="259"/>
      <c r="F82" s="259"/>
      <c r="G82" s="259"/>
      <c r="H82" s="259"/>
      <c r="I82" s="259"/>
      <c r="J82" s="223"/>
    </row>
    <row r="83" spans="1:10" ht="31.5" customHeight="1">
      <c r="A83" s="8" t="s">
        <v>177</v>
      </c>
      <c r="B83" s="9">
        <v>1300</v>
      </c>
      <c r="C83" s="154">
        <f>C60</f>
        <v>-4552.2370000000155</v>
      </c>
      <c r="D83" s="154">
        <f>D60</f>
        <v>-23765.436999999911</v>
      </c>
      <c r="E83" s="154">
        <f>E60</f>
        <v>-3794.0757661962234</v>
      </c>
      <c r="F83" s="154">
        <f>F60</f>
        <v>-6170.6010000000024</v>
      </c>
      <c r="G83" s="116">
        <f>F83-E83</f>
        <v>-2376.525233803779</v>
      </c>
      <c r="H83" s="153">
        <f>(F83/E83)*100</f>
        <v>162.63779060443963</v>
      </c>
      <c r="I83" s="96"/>
      <c r="J83" s="214"/>
    </row>
    <row r="84" spans="1:10" ht="20.100000000000001" customHeight="1">
      <c r="A84" s="8" t="s">
        <v>302</v>
      </c>
      <c r="B84" s="9">
        <v>1301</v>
      </c>
      <c r="C84" s="154">
        <f>C96</f>
        <v>18024.5</v>
      </c>
      <c r="D84" s="154">
        <f>D96</f>
        <v>30975.599999999999</v>
      </c>
      <c r="E84" s="154">
        <f>E96</f>
        <v>5973.9690000000001</v>
      </c>
      <c r="F84" s="154">
        <f>F96</f>
        <v>10975.199999999999</v>
      </c>
      <c r="G84" s="116">
        <f t="shared" ref="G84:G89" si="4">F84-E84</f>
        <v>5001.2309999999989</v>
      </c>
      <c r="H84" s="153">
        <f t="shared" ref="H84:H89" si="5">(F84/E84)*100</f>
        <v>183.71705644940573</v>
      </c>
      <c r="I84" s="96"/>
      <c r="J84" s="214"/>
    </row>
    <row r="85" spans="1:10" ht="20.100000000000001" customHeight="1">
      <c r="A85" s="8" t="s">
        <v>303</v>
      </c>
      <c r="B85" s="9">
        <v>1302</v>
      </c>
      <c r="C85" s="154">
        <f>C50</f>
        <v>8</v>
      </c>
      <c r="D85" s="154">
        <f>D50</f>
        <v>12.7</v>
      </c>
      <c r="E85" s="154">
        <f>E50</f>
        <v>6</v>
      </c>
      <c r="F85" s="154">
        <f>F50</f>
        <v>6.4</v>
      </c>
      <c r="G85" s="116">
        <f t="shared" si="4"/>
        <v>0.40000000000000036</v>
      </c>
      <c r="H85" s="153">
        <f t="shared" si="5"/>
        <v>106.66666666666667</v>
      </c>
      <c r="I85" s="96"/>
      <c r="J85" s="214"/>
    </row>
    <row r="86" spans="1:10" ht="20.100000000000001" customHeight="1">
      <c r="A86" s="8" t="s">
        <v>304</v>
      </c>
      <c r="B86" s="9">
        <v>1303</v>
      </c>
      <c r="C86" s="154">
        <f>C54</f>
        <v>0</v>
      </c>
      <c r="D86" s="154">
        <f>D54</f>
        <v>-7005.5</v>
      </c>
      <c r="E86" s="154">
        <f>E54</f>
        <v>-2251</v>
      </c>
      <c r="F86" s="154">
        <f>F54</f>
        <v>-5254.9</v>
      </c>
      <c r="G86" s="116">
        <f t="shared" si="4"/>
        <v>-3003.8999999999996</v>
      </c>
      <c r="H86" s="153">
        <f t="shared" si="5"/>
        <v>233.44735673034208</v>
      </c>
      <c r="I86" s="96"/>
      <c r="J86" s="214"/>
    </row>
    <row r="87" spans="1:10" ht="20.100000000000001" customHeight="1">
      <c r="A87" s="8" t="s">
        <v>305</v>
      </c>
      <c r="B87" s="9">
        <v>1304</v>
      </c>
      <c r="C87" s="154">
        <f>C51</f>
        <v>86.9</v>
      </c>
      <c r="D87" s="154">
        <f>D51</f>
        <v>81.2</v>
      </c>
      <c r="E87" s="154">
        <f>E51</f>
        <v>50</v>
      </c>
      <c r="F87" s="154">
        <f>F51</f>
        <v>55.2</v>
      </c>
      <c r="G87" s="116">
        <f t="shared" si="4"/>
        <v>5.2000000000000028</v>
      </c>
      <c r="H87" s="153">
        <f t="shared" si="5"/>
        <v>110.4</v>
      </c>
      <c r="I87" s="96"/>
      <c r="J87" s="214"/>
    </row>
    <row r="88" spans="1:10" ht="20.25" customHeight="1">
      <c r="A88" s="8" t="s">
        <v>306</v>
      </c>
      <c r="B88" s="9">
        <v>1305</v>
      </c>
      <c r="C88" s="154">
        <f>C55</f>
        <v>0</v>
      </c>
      <c r="D88" s="154">
        <f>D55</f>
        <v>0</v>
      </c>
      <c r="E88" s="154">
        <f>E55</f>
        <v>0</v>
      </c>
      <c r="F88" s="154">
        <f>F55</f>
        <v>0</v>
      </c>
      <c r="G88" s="116">
        <f t="shared" si="4"/>
        <v>0</v>
      </c>
      <c r="H88" s="153" t="e">
        <f t="shared" si="5"/>
        <v>#DIV/0!</v>
      </c>
      <c r="I88" s="96"/>
      <c r="J88" s="214"/>
    </row>
    <row r="89" spans="1:10" s="5" customFormat="1" ht="20.100000000000001" customHeight="1">
      <c r="A89" s="10" t="s">
        <v>112</v>
      </c>
      <c r="B89" s="11">
        <v>1310</v>
      </c>
      <c r="C89" s="157">
        <f>C83+C84-C85-C86-C87-C88</f>
        <v>13377.362999999985</v>
      </c>
      <c r="D89" s="157">
        <f>D83+D84-D85-D86-D87-D88</f>
        <v>14121.763000000086</v>
      </c>
      <c r="E89" s="157">
        <f>E83+E84-E85-E86-E87-E88</f>
        <v>4374.8932338037766</v>
      </c>
      <c r="F89" s="157">
        <f>F83+F84-F85-F86-F87-F88</f>
        <v>9997.8989999999958</v>
      </c>
      <c r="G89" s="124">
        <f t="shared" si="4"/>
        <v>5623.0057661962192</v>
      </c>
      <c r="H89" s="155">
        <f t="shared" si="5"/>
        <v>228.52898266747559</v>
      </c>
      <c r="I89" s="97"/>
      <c r="J89" s="213"/>
    </row>
    <row r="90" spans="1:10" s="5" customFormat="1" ht="20.100000000000001" customHeight="1">
      <c r="A90" s="242" t="s">
        <v>151</v>
      </c>
      <c r="B90" s="243"/>
      <c r="C90" s="243"/>
      <c r="D90" s="243"/>
      <c r="E90" s="243"/>
      <c r="F90" s="243"/>
      <c r="G90" s="243"/>
      <c r="H90" s="243"/>
      <c r="I90" s="244"/>
      <c r="J90" s="60"/>
    </row>
    <row r="91" spans="1:10" s="5" customFormat="1" ht="20.100000000000001" customHeight="1">
      <c r="A91" s="8" t="s">
        <v>178</v>
      </c>
      <c r="B91" s="9">
        <v>1400</v>
      </c>
      <c r="C91" s="116">
        <v>103779.29999999999</v>
      </c>
      <c r="D91" s="116">
        <v>99639.434999999998</v>
      </c>
      <c r="E91" s="116">
        <v>42440.989362862885</v>
      </c>
      <c r="F91" s="116">
        <v>32193.825000000004</v>
      </c>
      <c r="G91" s="116">
        <f>F91-E91</f>
        <v>-10247.164362862881</v>
      </c>
      <c r="H91" s="153">
        <f>(F91/E91)*100</f>
        <v>75.855500739505729</v>
      </c>
      <c r="I91" s="96"/>
      <c r="J91" s="214"/>
    </row>
    <row r="92" spans="1:10" s="5" customFormat="1" ht="20.100000000000001" customHeight="1">
      <c r="A92" s="8" t="s">
        <v>179</v>
      </c>
      <c r="B92" s="41">
        <v>1401</v>
      </c>
      <c r="C92" s="116">
        <v>28705.5</v>
      </c>
      <c r="D92" s="116">
        <v>29201.599000000002</v>
      </c>
      <c r="E92" s="116">
        <v>11569.152499999998</v>
      </c>
      <c r="F92" s="116">
        <v>11947.089</v>
      </c>
      <c r="G92" s="116">
        <f t="shared" ref="G92:G98" si="6">F92-E92</f>
        <v>377.93650000000162</v>
      </c>
      <c r="H92" s="153">
        <f t="shared" ref="H92:H98" si="7">(F92/E92)*100</f>
        <v>103.26676046495196</v>
      </c>
      <c r="I92" s="95"/>
      <c r="J92" s="215"/>
    </row>
    <row r="93" spans="1:10" s="5" customFormat="1" ht="20.100000000000001" customHeight="1">
      <c r="A93" s="8" t="s">
        <v>28</v>
      </c>
      <c r="B93" s="41">
        <v>1402</v>
      </c>
      <c r="C93" s="116">
        <v>52887.199999999997</v>
      </c>
      <c r="D93" s="116">
        <v>51349.582999999999</v>
      </c>
      <c r="E93" s="116">
        <v>21552.570524483439</v>
      </c>
      <c r="F93" s="116">
        <v>15360.483</v>
      </c>
      <c r="G93" s="116">
        <f t="shared" si="6"/>
        <v>-6192.0875244834388</v>
      </c>
      <c r="H93" s="153">
        <f t="shared" si="7"/>
        <v>71.269842186808717</v>
      </c>
      <c r="I93" s="95"/>
      <c r="J93" s="215"/>
    </row>
    <row r="94" spans="1:10" s="5" customFormat="1" ht="20.100000000000001" customHeight="1">
      <c r="A94" s="8" t="s">
        <v>5</v>
      </c>
      <c r="B94" s="14">
        <v>1410</v>
      </c>
      <c r="C94" s="116">
        <v>139178.9</v>
      </c>
      <c r="D94" s="116">
        <v>177444.9</v>
      </c>
      <c r="E94" s="116">
        <v>58451.780999999995</v>
      </c>
      <c r="F94" s="116">
        <v>59601</v>
      </c>
      <c r="G94" s="116">
        <f t="shared" si="6"/>
        <v>1149.2190000000046</v>
      </c>
      <c r="H94" s="153">
        <f t="shared" si="7"/>
        <v>101.96609749153751</v>
      </c>
      <c r="I94" s="96"/>
      <c r="J94" s="214"/>
    </row>
    <row r="95" spans="1:10" s="5" customFormat="1" ht="20.100000000000001" customHeight="1">
      <c r="A95" s="8" t="s">
        <v>6</v>
      </c>
      <c r="B95" s="14">
        <v>1420</v>
      </c>
      <c r="C95" s="116">
        <v>31100.3</v>
      </c>
      <c r="D95" s="116">
        <v>39162.400000000001</v>
      </c>
      <c r="E95" s="116">
        <v>13231.839819999999</v>
      </c>
      <c r="F95" s="116">
        <v>13197.8</v>
      </c>
      <c r="G95" s="116">
        <f t="shared" si="6"/>
        <v>-34.039819999999963</v>
      </c>
      <c r="H95" s="153">
        <f t="shared" si="7"/>
        <v>99.742743107057962</v>
      </c>
      <c r="I95" s="96"/>
      <c r="J95" s="214"/>
    </row>
    <row r="96" spans="1:10" s="5" customFormat="1" ht="20.100000000000001" customHeight="1">
      <c r="A96" s="8" t="s">
        <v>7</v>
      </c>
      <c r="B96" s="14">
        <v>1430</v>
      </c>
      <c r="C96" s="116">
        <v>18024.5</v>
      </c>
      <c r="D96" s="116">
        <v>30975.599999999999</v>
      </c>
      <c r="E96" s="116">
        <v>5973.9690000000001</v>
      </c>
      <c r="F96" s="116">
        <v>10975.199999999999</v>
      </c>
      <c r="G96" s="116">
        <f t="shared" si="6"/>
        <v>5001.2309999999989</v>
      </c>
      <c r="H96" s="153">
        <f t="shared" si="7"/>
        <v>183.71705644940573</v>
      </c>
      <c r="I96" s="96"/>
      <c r="J96" s="214"/>
    </row>
    <row r="97" spans="1:10" s="5" customFormat="1" ht="20.100000000000001" customHeight="1">
      <c r="A97" s="8" t="s">
        <v>29</v>
      </c>
      <c r="B97" s="14">
        <v>1440</v>
      </c>
      <c r="C97" s="116">
        <v>25590</v>
      </c>
      <c r="D97" s="116">
        <v>18000.599999999999</v>
      </c>
      <c r="E97" s="116">
        <v>5310.6</v>
      </c>
      <c r="F97" s="116">
        <v>8196.1</v>
      </c>
      <c r="G97" s="116">
        <f t="shared" si="6"/>
        <v>2885.5</v>
      </c>
      <c r="H97" s="153">
        <f t="shared" si="7"/>
        <v>154.33472677286935</v>
      </c>
      <c r="I97" s="96"/>
      <c r="J97" s="214"/>
    </row>
    <row r="98" spans="1:10" s="5" customFormat="1">
      <c r="A98" s="10" t="s">
        <v>49</v>
      </c>
      <c r="B98" s="52">
        <v>1450</v>
      </c>
      <c r="C98" s="158">
        <f>SUM(C91,C94:C97)</f>
        <v>317673</v>
      </c>
      <c r="D98" s="158">
        <f>SUM(D91,D94:D97)</f>
        <v>365222.93499999994</v>
      </c>
      <c r="E98" s="158">
        <f>SUM(E91,E94:E97)</f>
        <v>125409.17918286288</v>
      </c>
      <c r="F98" s="158">
        <f>SUM(F91,F94:F97)</f>
        <v>124163.92500000002</v>
      </c>
      <c r="G98" s="124">
        <f t="shared" si="6"/>
        <v>-1245.25418286286</v>
      </c>
      <c r="H98" s="155">
        <f t="shared" si="7"/>
        <v>99.007047019224075</v>
      </c>
      <c r="I98" s="97"/>
      <c r="J98" s="213"/>
    </row>
    <row r="99" spans="1:10" s="5" customFormat="1">
      <c r="A99" s="60"/>
      <c r="B99" s="70"/>
      <c r="C99" s="70"/>
      <c r="D99" s="70"/>
      <c r="E99" s="70"/>
      <c r="F99" s="70"/>
      <c r="G99" s="70"/>
      <c r="H99" s="70"/>
      <c r="I99" s="70"/>
      <c r="J99" s="70"/>
    </row>
    <row r="100" spans="1:10" s="5" customFormat="1">
      <c r="A100" s="60"/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1:10">
      <c r="A101" s="28"/>
    </row>
    <row r="102" spans="1:10" ht="27.75" customHeight="1">
      <c r="A102" s="60"/>
      <c r="B102" s="1"/>
      <c r="C102" s="261"/>
      <c r="D102" s="261"/>
      <c r="E102" s="83"/>
      <c r="F102" s="262"/>
      <c r="G102" s="262"/>
      <c r="H102" s="262"/>
      <c r="I102" s="3"/>
      <c r="J102" s="3"/>
    </row>
    <row r="103" spans="1:10" s="2" customFormat="1">
      <c r="A103" s="79"/>
      <c r="B103" s="3"/>
      <c r="C103" s="260"/>
      <c r="D103" s="260"/>
      <c r="E103" s="3"/>
      <c r="F103" s="254"/>
      <c r="G103" s="254"/>
      <c r="H103" s="254"/>
    </row>
    <row r="104" spans="1:10">
      <c r="A104" s="28"/>
    </row>
    <row r="105" spans="1:10">
      <c r="A105" s="28"/>
    </row>
    <row r="106" spans="1:10">
      <c r="A106" s="28"/>
    </row>
    <row r="107" spans="1:10">
      <c r="A107" s="28"/>
    </row>
    <row r="108" spans="1:10">
      <c r="A108" s="28"/>
    </row>
    <row r="109" spans="1:10">
      <c r="A109" s="28"/>
    </row>
    <row r="110" spans="1:10">
      <c r="A110" s="28"/>
    </row>
    <row r="111" spans="1:10">
      <c r="A111" s="28"/>
    </row>
    <row r="112" spans="1:10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3"/>
    </row>
    <row r="163" spans="1:1">
      <c r="A163" s="53"/>
    </row>
    <row r="164" spans="1:1">
      <c r="A164" s="53"/>
    </row>
    <row r="165" spans="1:1">
      <c r="A165" s="53"/>
    </row>
    <row r="166" spans="1:1">
      <c r="A166" s="53"/>
    </row>
    <row r="167" spans="1:1">
      <c r="A167" s="53"/>
    </row>
    <row r="168" spans="1:1">
      <c r="A168" s="53"/>
    </row>
    <row r="169" spans="1:1">
      <c r="A169" s="53"/>
    </row>
    <row r="170" spans="1:1">
      <c r="A170" s="53"/>
    </row>
    <row r="171" spans="1:1">
      <c r="A171" s="53"/>
    </row>
    <row r="172" spans="1:1">
      <c r="A172" s="53"/>
    </row>
    <row r="173" spans="1:1">
      <c r="A173" s="53"/>
    </row>
    <row r="174" spans="1:1">
      <c r="A174" s="53"/>
    </row>
    <row r="175" spans="1:1">
      <c r="A175" s="53"/>
    </row>
    <row r="176" spans="1:1">
      <c r="A176" s="53"/>
    </row>
    <row r="177" spans="1:1">
      <c r="A177" s="53"/>
    </row>
    <row r="178" spans="1:1">
      <c r="A178" s="53"/>
    </row>
    <row r="179" spans="1:1">
      <c r="A179" s="53"/>
    </row>
    <row r="180" spans="1:1">
      <c r="A180" s="53"/>
    </row>
    <row r="181" spans="1:1">
      <c r="A181" s="53"/>
    </row>
    <row r="182" spans="1:1">
      <c r="A182" s="53"/>
    </row>
    <row r="183" spans="1:1">
      <c r="A183" s="53"/>
    </row>
    <row r="184" spans="1:1">
      <c r="A184" s="53"/>
    </row>
    <row r="185" spans="1:1">
      <c r="A185" s="53"/>
    </row>
    <row r="186" spans="1:1">
      <c r="A186" s="53"/>
    </row>
    <row r="187" spans="1:1">
      <c r="A187" s="53"/>
    </row>
    <row r="188" spans="1:1">
      <c r="A188" s="53"/>
    </row>
    <row r="189" spans="1:1">
      <c r="A189" s="53"/>
    </row>
    <row r="190" spans="1:1">
      <c r="A190" s="53"/>
    </row>
    <row r="191" spans="1:1">
      <c r="A191" s="53"/>
    </row>
    <row r="192" spans="1:1">
      <c r="A192" s="53"/>
    </row>
    <row r="193" spans="1:1">
      <c r="A193" s="53"/>
    </row>
    <row r="194" spans="1:1">
      <c r="A194" s="53"/>
    </row>
    <row r="195" spans="1:1">
      <c r="A195" s="53"/>
    </row>
    <row r="196" spans="1:1">
      <c r="A196" s="53"/>
    </row>
    <row r="197" spans="1:1">
      <c r="A197" s="53"/>
    </row>
    <row r="198" spans="1:1">
      <c r="A198" s="53"/>
    </row>
    <row r="199" spans="1:1">
      <c r="A199" s="53"/>
    </row>
    <row r="200" spans="1:1">
      <c r="A200" s="53"/>
    </row>
    <row r="201" spans="1:1">
      <c r="A201" s="53"/>
    </row>
    <row r="202" spans="1:1">
      <c r="A202" s="53"/>
    </row>
    <row r="203" spans="1:1">
      <c r="A203" s="53"/>
    </row>
    <row r="204" spans="1:1">
      <c r="A204" s="53"/>
    </row>
    <row r="205" spans="1:1">
      <c r="A205" s="53"/>
    </row>
    <row r="206" spans="1:1">
      <c r="A206" s="53"/>
    </row>
    <row r="207" spans="1:1">
      <c r="A207" s="53"/>
    </row>
    <row r="208" spans="1:1">
      <c r="A208" s="53"/>
    </row>
    <row r="209" spans="1:1">
      <c r="A209" s="53"/>
    </row>
    <row r="210" spans="1:1">
      <c r="A210" s="53"/>
    </row>
    <row r="211" spans="1:1">
      <c r="A211" s="53"/>
    </row>
    <row r="212" spans="1:1">
      <c r="A212" s="53"/>
    </row>
    <row r="213" spans="1:1">
      <c r="A213" s="53"/>
    </row>
    <row r="214" spans="1:1">
      <c r="A214" s="53"/>
    </row>
    <row r="215" spans="1:1">
      <c r="A215" s="53"/>
    </row>
    <row r="216" spans="1:1">
      <c r="A216" s="53"/>
    </row>
    <row r="217" spans="1:1">
      <c r="A217" s="53"/>
    </row>
    <row r="218" spans="1:1">
      <c r="A218" s="53"/>
    </row>
    <row r="219" spans="1:1">
      <c r="A219" s="53"/>
    </row>
    <row r="220" spans="1:1">
      <c r="A220" s="53"/>
    </row>
    <row r="221" spans="1:1">
      <c r="A221" s="53"/>
    </row>
    <row r="222" spans="1:1">
      <c r="A222" s="53"/>
    </row>
    <row r="223" spans="1:1">
      <c r="A223" s="53"/>
    </row>
    <row r="224" spans="1:1">
      <c r="A224" s="53"/>
    </row>
    <row r="225" spans="1:1">
      <c r="A225" s="53"/>
    </row>
    <row r="226" spans="1:1">
      <c r="A226" s="53"/>
    </row>
    <row r="227" spans="1:1">
      <c r="A227" s="53"/>
    </row>
    <row r="228" spans="1:1">
      <c r="A228" s="53"/>
    </row>
    <row r="229" spans="1:1">
      <c r="A229" s="53"/>
    </row>
    <row r="230" spans="1:1">
      <c r="A230" s="53"/>
    </row>
    <row r="231" spans="1:1">
      <c r="A231" s="53"/>
    </row>
    <row r="232" spans="1:1">
      <c r="A232" s="53"/>
    </row>
    <row r="233" spans="1:1">
      <c r="A233" s="53"/>
    </row>
    <row r="234" spans="1:1">
      <c r="A234" s="53"/>
    </row>
    <row r="235" spans="1:1">
      <c r="A235" s="53"/>
    </row>
    <row r="236" spans="1:1">
      <c r="A236" s="53"/>
    </row>
    <row r="237" spans="1:1">
      <c r="A237" s="53"/>
    </row>
    <row r="238" spans="1:1">
      <c r="A238" s="53"/>
    </row>
    <row r="239" spans="1:1">
      <c r="A239" s="53"/>
    </row>
    <row r="240" spans="1:1">
      <c r="A240" s="53"/>
    </row>
    <row r="241" spans="1:1">
      <c r="A241" s="53"/>
    </row>
    <row r="242" spans="1:1">
      <c r="A242" s="53"/>
    </row>
    <row r="243" spans="1:1">
      <c r="A243" s="53"/>
    </row>
    <row r="244" spans="1:1">
      <c r="A244" s="53"/>
    </row>
    <row r="245" spans="1:1">
      <c r="A245" s="53"/>
    </row>
    <row r="246" spans="1:1">
      <c r="A246" s="53"/>
    </row>
    <row r="247" spans="1:1">
      <c r="A247" s="53"/>
    </row>
    <row r="248" spans="1:1">
      <c r="A248" s="53"/>
    </row>
    <row r="249" spans="1:1">
      <c r="A249" s="53"/>
    </row>
    <row r="250" spans="1:1">
      <c r="A250" s="53"/>
    </row>
    <row r="251" spans="1:1">
      <c r="A251" s="53"/>
    </row>
    <row r="252" spans="1:1">
      <c r="A252" s="53"/>
    </row>
    <row r="253" spans="1:1">
      <c r="A253" s="53"/>
    </row>
    <row r="254" spans="1:1">
      <c r="A254" s="53"/>
    </row>
    <row r="255" spans="1:1">
      <c r="A255" s="53"/>
    </row>
    <row r="256" spans="1:1">
      <c r="A256" s="53"/>
    </row>
    <row r="257" spans="1:1">
      <c r="A257" s="53"/>
    </row>
    <row r="258" spans="1:1">
      <c r="A258" s="53"/>
    </row>
    <row r="259" spans="1:1">
      <c r="A259" s="53"/>
    </row>
    <row r="260" spans="1:1">
      <c r="A260" s="53"/>
    </row>
    <row r="261" spans="1:1">
      <c r="A261" s="53"/>
    </row>
    <row r="262" spans="1:1">
      <c r="A262" s="53"/>
    </row>
    <row r="263" spans="1:1">
      <c r="A263" s="53"/>
    </row>
    <row r="264" spans="1:1">
      <c r="A264" s="53"/>
    </row>
    <row r="265" spans="1:1">
      <c r="A265" s="53"/>
    </row>
    <row r="266" spans="1:1">
      <c r="A266" s="53"/>
    </row>
    <row r="267" spans="1:1">
      <c r="A267" s="53"/>
    </row>
    <row r="268" spans="1:1">
      <c r="A268" s="53"/>
    </row>
    <row r="269" spans="1:1">
      <c r="A269" s="53"/>
    </row>
    <row r="270" spans="1:1">
      <c r="A270" s="53"/>
    </row>
    <row r="271" spans="1:1">
      <c r="A271" s="53"/>
    </row>
    <row r="272" spans="1:1">
      <c r="A272" s="53"/>
    </row>
    <row r="273" spans="1:1">
      <c r="A273" s="53"/>
    </row>
    <row r="274" spans="1:1">
      <c r="A274" s="53"/>
    </row>
    <row r="275" spans="1:1">
      <c r="A275" s="53"/>
    </row>
    <row r="276" spans="1:1">
      <c r="A276" s="53"/>
    </row>
    <row r="277" spans="1:1">
      <c r="A277" s="53"/>
    </row>
    <row r="278" spans="1:1">
      <c r="A278" s="53"/>
    </row>
    <row r="279" spans="1:1">
      <c r="A279" s="53"/>
    </row>
    <row r="280" spans="1:1">
      <c r="A280" s="53"/>
    </row>
    <row r="281" spans="1:1">
      <c r="A281" s="53"/>
    </row>
    <row r="282" spans="1:1">
      <c r="A282" s="53"/>
    </row>
    <row r="283" spans="1:1">
      <c r="A283" s="53"/>
    </row>
    <row r="284" spans="1:1">
      <c r="A284" s="53"/>
    </row>
    <row r="285" spans="1:1">
      <c r="A285" s="53"/>
    </row>
    <row r="286" spans="1:1">
      <c r="A286" s="53"/>
    </row>
    <row r="287" spans="1:1">
      <c r="A287" s="53"/>
    </row>
    <row r="288" spans="1:1">
      <c r="A288" s="53"/>
    </row>
    <row r="289" spans="1:1">
      <c r="A289" s="53"/>
    </row>
    <row r="290" spans="1:1">
      <c r="A290" s="53"/>
    </row>
    <row r="291" spans="1:1">
      <c r="A291" s="53"/>
    </row>
    <row r="292" spans="1:1">
      <c r="A292" s="53"/>
    </row>
    <row r="293" spans="1:1">
      <c r="A293" s="53"/>
    </row>
    <row r="294" spans="1:1">
      <c r="A294" s="53"/>
    </row>
    <row r="295" spans="1:1">
      <c r="A295" s="53"/>
    </row>
    <row r="296" spans="1:1">
      <c r="A296" s="53"/>
    </row>
    <row r="297" spans="1:1">
      <c r="A297" s="53"/>
    </row>
    <row r="298" spans="1:1">
      <c r="A298" s="53"/>
    </row>
    <row r="299" spans="1:1">
      <c r="A299" s="53"/>
    </row>
    <row r="300" spans="1:1">
      <c r="A300" s="53"/>
    </row>
    <row r="301" spans="1:1">
      <c r="A301" s="53"/>
    </row>
    <row r="302" spans="1:1">
      <c r="A302" s="53"/>
    </row>
    <row r="303" spans="1:1">
      <c r="A303" s="53"/>
    </row>
    <row r="304" spans="1:1">
      <c r="A304" s="53"/>
    </row>
    <row r="305" spans="1:1">
      <c r="A305" s="53"/>
    </row>
    <row r="306" spans="1:1">
      <c r="A306" s="53"/>
    </row>
    <row r="307" spans="1:1">
      <c r="A307" s="53"/>
    </row>
    <row r="308" spans="1:1">
      <c r="A308" s="53"/>
    </row>
    <row r="309" spans="1:1">
      <c r="A309" s="53"/>
    </row>
    <row r="310" spans="1:1">
      <c r="A310" s="53"/>
    </row>
    <row r="311" spans="1:1">
      <c r="A311" s="53"/>
    </row>
    <row r="312" spans="1:1">
      <c r="A312" s="53"/>
    </row>
    <row r="313" spans="1:1">
      <c r="A313" s="53"/>
    </row>
    <row r="314" spans="1:1">
      <c r="A314" s="53"/>
    </row>
    <row r="315" spans="1:1">
      <c r="A315" s="53"/>
    </row>
    <row r="316" spans="1:1">
      <c r="A316" s="53"/>
    </row>
    <row r="317" spans="1:1">
      <c r="A317" s="53"/>
    </row>
    <row r="318" spans="1:1">
      <c r="A318" s="53"/>
    </row>
    <row r="319" spans="1:1">
      <c r="A319" s="53"/>
    </row>
    <row r="320" spans="1:1">
      <c r="A320" s="53"/>
    </row>
    <row r="321" spans="1:1">
      <c r="A321" s="53"/>
    </row>
    <row r="322" spans="1:1">
      <c r="A322" s="53"/>
    </row>
    <row r="323" spans="1:1">
      <c r="A323" s="53"/>
    </row>
    <row r="324" spans="1:1">
      <c r="A324" s="53"/>
    </row>
    <row r="325" spans="1:1">
      <c r="A325" s="53"/>
    </row>
    <row r="326" spans="1:1">
      <c r="A326" s="53"/>
    </row>
    <row r="327" spans="1:1">
      <c r="A327" s="53"/>
    </row>
    <row r="328" spans="1:1">
      <c r="A328" s="53"/>
    </row>
  </sheetData>
  <sheetProtection password="CC7B" sheet="1"/>
  <mergeCells count="12">
    <mergeCell ref="C103:D103"/>
    <mergeCell ref="F103:H103"/>
    <mergeCell ref="C102:D102"/>
    <mergeCell ref="F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rintOptions horizontalCentered="1" verticalCentered="1"/>
  <pageMargins left="0.39370078740157483" right="0.39370078740157483" top="0.59055118110236227" bottom="0.59055118110236227" header="0.19685039370078741" footer="0.11811023622047245"/>
  <pageSetup paperSize="9" scale="50" orientation="landscape" verticalDpi="300" r:id="rId1"/>
  <headerFooter alignWithMargins="0"/>
  <rowBreaks count="3" manualBreakCount="3">
    <brk id="35" max="8" man="1"/>
    <brk id="65" max="8" man="1"/>
    <brk id="98" max="8" man="1"/>
  </rowBreaks>
  <ignoredErrors>
    <ignoredError sqref="C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zoomScale="70" zoomScaleNormal="70" zoomScaleSheetLayoutView="7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38" sqref="A38"/>
    </sheetView>
  </sheetViews>
  <sheetFormatPr defaultRowHeight="18.75"/>
  <cols>
    <col min="1" max="1" width="83.7109375" style="47" customWidth="1"/>
    <col min="2" max="2" width="15.28515625" style="50" customWidth="1"/>
    <col min="3" max="3" width="19.140625" style="50" customWidth="1"/>
    <col min="4" max="4" width="16.85546875" style="50" customWidth="1"/>
    <col min="5" max="5" width="16.28515625" style="50" customWidth="1"/>
    <col min="6" max="6" width="18.7109375" style="50" customWidth="1"/>
    <col min="7" max="7" width="17.140625" style="50" customWidth="1"/>
    <col min="8" max="8" width="14.85546875" style="50" customWidth="1"/>
    <col min="9" max="9" width="9.28515625" style="50" customWidth="1"/>
    <col min="10" max="16384" width="9.140625" style="47"/>
  </cols>
  <sheetData>
    <row r="1" spans="1:9">
      <c r="A1" s="263" t="s">
        <v>115</v>
      </c>
      <c r="B1" s="263"/>
      <c r="C1" s="263"/>
      <c r="D1" s="263"/>
      <c r="E1" s="263"/>
      <c r="F1" s="263"/>
      <c r="G1" s="263"/>
      <c r="H1" s="263"/>
      <c r="I1" s="51"/>
    </row>
    <row r="2" spans="1:9">
      <c r="A2" s="263"/>
      <c r="B2" s="263"/>
      <c r="C2" s="263"/>
      <c r="D2" s="263"/>
      <c r="E2" s="263"/>
      <c r="F2" s="263"/>
      <c r="G2" s="263"/>
      <c r="H2" s="263"/>
      <c r="I2" s="51"/>
    </row>
    <row r="3" spans="1:9" ht="38.25" customHeight="1">
      <c r="A3" s="250" t="s">
        <v>180</v>
      </c>
      <c r="B3" s="266" t="s">
        <v>18</v>
      </c>
      <c r="C3" s="235" t="s">
        <v>307</v>
      </c>
      <c r="D3" s="235"/>
      <c r="E3" s="250" t="s">
        <v>444</v>
      </c>
      <c r="F3" s="250"/>
      <c r="G3" s="250"/>
      <c r="H3" s="250"/>
    </row>
    <row r="4" spans="1:9" ht="39" customHeight="1">
      <c r="A4" s="250"/>
      <c r="B4" s="266"/>
      <c r="C4" s="7" t="s">
        <v>167</v>
      </c>
      <c r="D4" s="7" t="s">
        <v>168</v>
      </c>
      <c r="E4" s="7" t="s">
        <v>169</v>
      </c>
      <c r="F4" s="7" t="s">
        <v>160</v>
      </c>
      <c r="G4" s="74" t="s">
        <v>175</v>
      </c>
      <c r="H4" s="74" t="s">
        <v>176</v>
      </c>
      <c r="I4" s="56"/>
    </row>
    <row r="5" spans="1:9">
      <c r="A5" s="54">
        <v>1</v>
      </c>
      <c r="B5" s="55">
        <v>2</v>
      </c>
      <c r="C5" s="54">
        <v>3</v>
      </c>
      <c r="D5" s="55">
        <v>4</v>
      </c>
      <c r="E5" s="54">
        <v>5</v>
      </c>
      <c r="F5" s="55">
        <v>6</v>
      </c>
      <c r="G5" s="54">
        <v>7</v>
      </c>
      <c r="H5" s="55">
        <v>8</v>
      </c>
      <c r="I5" s="217"/>
    </row>
    <row r="6" spans="1:9" ht="30" customHeight="1">
      <c r="A6" s="265" t="s">
        <v>114</v>
      </c>
      <c r="B6" s="265"/>
      <c r="C6" s="265"/>
      <c r="D6" s="265"/>
      <c r="E6" s="265"/>
      <c r="F6" s="265"/>
      <c r="G6" s="265"/>
      <c r="H6" s="265"/>
      <c r="I6" s="218"/>
    </row>
    <row r="7" spans="1:9" ht="30" customHeight="1">
      <c r="A7" s="48" t="s">
        <v>258</v>
      </c>
      <c r="B7" s="55">
        <v>1200</v>
      </c>
      <c r="C7" s="126">
        <f>'I. Фін результат'!C76</f>
        <v>-17821.437000000016</v>
      </c>
      <c r="D7" s="126">
        <f>'I. Фін результат'!D76</f>
        <v>-19467.136999999911</v>
      </c>
      <c r="E7" s="126">
        <f>'I. Фін результат'!E76</f>
        <v>-3041.0757661962234</v>
      </c>
      <c r="F7" s="126">
        <f>'I. Фін результат'!F76</f>
        <v>-4292.501000000002</v>
      </c>
      <c r="G7" s="184">
        <f>F7-E7</f>
        <v>-1251.4252338037786</v>
      </c>
      <c r="H7" s="228">
        <f>(F7/E7)*100</f>
        <v>141.15074171167598</v>
      </c>
      <c r="I7" s="219"/>
    </row>
    <row r="8" spans="1:9" ht="48.95" customHeight="1">
      <c r="A8" s="48" t="s">
        <v>51</v>
      </c>
      <c r="B8" s="6">
        <v>2000</v>
      </c>
      <c r="C8" s="116">
        <v>16070.3</v>
      </c>
      <c r="D8" s="116">
        <v>13052.599999999999</v>
      </c>
      <c r="E8" s="116">
        <v>-13175.301819232869</v>
      </c>
      <c r="F8" s="116">
        <v>4024.5</v>
      </c>
      <c r="G8" s="184">
        <f>F8-E8</f>
        <v>17199.801819232867</v>
      </c>
      <c r="H8" s="228">
        <f>(F8/E8)*100</f>
        <v>-30.545789805931946</v>
      </c>
      <c r="I8" s="219"/>
    </row>
    <row r="9" spans="1:9" ht="45" customHeight="1">
      <c r="A9" s="48" t="s">
        <v>238</v>
      </c>
      <c r="B9" s="6">
        <v>2010</v>
      </c>
      <c r="C9" s="154">
        <f>SUM(C10:C11)</f>
        <v>0</v>
      </c>
      <c r="D9" s="154">
        <f>SUM(D10:D11)</f>
        <v>0</v>
      </c>
      <c r="E9" s="154">
        <f>SUM(E10:E11)</f>
        <v>0</v>
      </c>
      <c r="F9" s="154">
        <f>SUM(F10:F11)</f>
        <v>0</v>
      </c>
      <c r="G9" s="184">
        <f t="shared" ref="G9:G19" si="0">F9-E9</f>
        <v>0</v>
      </c>
      <c r="H9" s="228" t="e">
        <f t="shared" ref="H9:H19" si="1">(F9/E9)*100</f>
        <v>#DIV/0!</v>
      </c>
      <c r="I9" s="219"/>
    </row>
    <row r="10" spans="1:9" ht="45" customHeight="1">
      <c r="A10" s="8" t="s">
        <v>138</v>
      </c>
      <c r="B10" s="6">
        <v>2011</v>
      </c>
      <c r="C10" s="116" t="s">
        <v>210</v>
      </c>
      <c r="D10" s="116" t="s">
        <v>210</v>
      </c>
      <c r="E10" s="116" t="s">
        <v>210</v>
      </c>
      <c r="F10" s="116" t="s">
        <v>210</v>
      </c>
      <c r="G10" s="184" t="e">
        <f t="shared" si="0"/>
        <v>#VALUE!</v>
      </c>
      <c r="H10" s="228" t="e">
        <f t="shared" si="1"/>
        <v>#VALUE!</v>
      </c>
      <c r="I10" s="219"/>
    </row>
    <row r="11" spans="1:9" ht="45" customHeight="1">
      <c r="A11" s="8" t="s">
        <v>425</v>
      </c>
      <c r="B11" s="6">
        <v>2012</v>
      </c>
      <c r="C11" s="116" t="s">
        <v>210</v>
      </c>
      <c r="D11" s="116" t="s">
        <v>210</v>
      </c>
      <c r="E11" s="116" t="s">
        <v>210</v>
      </c>
      <c r="F11" s="116" t="s">
        <v>210</v>
      </c>
      <c r="G11" s="184" t="e">
        <f t="shared" si="0"/>
        <v>#VALUE!</v>
      </c>
      <c r="H11" s="228" t="e">
        <f t="shared" si="1"/>
        <v>#VALUE!</v>
      </c>
      <c r="I11" s="219"/>
    </row>
    <row r="12" spans="1:9" ht="24.95" customHeight="1">
      <c r="A12" s="8" t="s">
        <v>122</v>
      </c>
      <c r="B12" s="6" t="s">
        <v>145</v>
      </c>
      <c r="C12" s="116" t="s">
        <v>210</v>
      </c>
      <c r="D12" s="116" t="s">
        <v>210</v>
      </c>
      <c r="E12" s="116" t="s">
        <v>210</v>
      </c>
      <c r="F12" s="116" t="s">
        <v>210</v>
      </c>
      <c r="G12" s="184" t="e">
        <f t="shared" si="0"/>
        <v>#VALUE!</v>
      </c>
      <c r="H12" s="228" t="e">
        <f t="shared" si="1"/>
        <v>#VALUE!</v>
      </c>
      <c r="I12" s="219"/>
    </row>
    <row r="13" spans="1:9" ht="24.95" customHeight="1">
      <c r="A13" s="8" t="s">
        <v>131</v>
      </c>
      <c r="B13" s="6">
        <v>2020</v>
      </c>
      <c r="C13" s="116"/>
      <c r="D13" s="116"/>
      <c r="E13" s="116"/>
      <c r="F13" s="116"/>
      <c r="G13" s="184">
        <f t="shared" si="0"/>
        <v>0</v>
      </c>
      <c r="H13" s="228" t="e">
        <f t="shared" si="1"/>
        <v>#DIV/0!</v>
      </c>
      <c r="I13" s="219"/>
    </row>
    <row r="14" spans="1:9" s="49" customFormat="1" ht="24.95" customHeight="1">
      <c r="A14" s="48" t="s">
        <v>61</v>
      </c>
      <c r="B14" s="6">
        <v>2030</v>
      </c>
      <c r="C14" s="116">
        <v>-38</v>
      </c>
      <c r="D14" s="116">
        <v>-41</v>
      </c>
      <c r="E14" s="116">
        <v>-16</v>
      </c>
      <c r="F14" s="116">
        <v>-30</v>
      </c>
      <c r="G14" s="184">
        <f t="shared" si="0"/>
        <v>-14</v>
      </c>
      <c r="H14" s="228">
        <f t="shared" si="1"/>
        <v>187.5</v>
      </c>
      <c r="I14" s="219"/>
    </row>
    <row r="15" spans="1:9" ht="24.95" customHeight="1">
      <c r="A15" s="48" t="s">
        <v>106</v>
      </c>
      <c r="B15" s="6">
        <v>2031</v>
      </c>
      <c r="C15" s="116">
        <v>38</v>
      </c>
      <c r="D15" s="116">
        <v>41</v>
      </c>
      <c r="E15" s="116">
        <v>2</v>
      </c>
      <c r="F15" s="116">
        <v>30</v>
      </c>
      <c r="G15" s="184">
        <f t="shared" si="0"/>
        <v>28</v>
      </c>
      <c r="H15" s="228">
        <f t="shared" si="1"/>
        <v>1500</v>
      </c>
      <c r="I15" s="219"/>
    </row>
    <row r="16" spans="1:9" ht="24.95" customHeight="1">
      <c r="A16" s="48" t="s">
        <v>27</v>
      </c>
      <c r="B16" s="6">
        <v>2040</v>
      </c>
      <c r="C16" s="116" t="s">
        <v>210</v>
      </c>
      <c r="D16" s="116" t="s">
        <v>210</v>
      </c>
      <c r="E16" s="116" t="s">
        <v>210</v>
      </c>
      <c r="F16" s="116" t="s">
        <v>210</v>
      </c>
      <c r="G16" s="184" t="e">
        <f t="shared" si="0"/>
        <v>#VALUE!</v>
      </c>
      <c r="H16" s="228" t="e">
        <f t="shared" si="1"/>
        <v>#VALUE!</v>
      </c>
      <c r="I16" s="219"/>
    </row>
    <row r="17" spans="1:9" ht="24.95" customHeight="1">
      <c r="A17" s="48" t="s">
        <v>94</v>
      </c>
      <c r="B17" s="6">
        <v>2050</v>
      </c>
      <c r="C17" s="116" t="s">
        <v>210</v>
      </c>
      <c r="D17" s="116" t="s">
        <v>210</v>
      </c>
      <c r="E17" s="116" t="s">
        <v>210</v>
      </c>
      <c r="F17" s="116" t="s">
        <v>210</v>
      </c>
      <c r="G17" s="184" t="e">
        <f t="shared" si="0"/>
        <v>#VALUE!</v>
      </c>
      <c r="H17" s="228" t="e">
        <f t="shared" si="1"/>
        <v>#VALUE!</v>
      </c>
      <c r="I17" s="219"/>
    </row>
    <row r="18" spans="1:9" ht="24.95" customHeight="1">
      <c r="A18" s="48" t="s">
        <v>95</v>
      </c>
      <c r="B18" s="6">
        <v>2060</v>
      </c>
      <c r="C18" s="116" t="s">
        <v>210</v>
      </c>
      <c r="D18" s="116" t="s">
        <v>210</v>
      </c>
      <c r="E18" s="116" t="s">
        <v>210</v>
      </c>
      <c r="F18" s="116" t="s">
        <v>210</v>
      </c>
      <c r="G18" s="184" t="e">
        <f t="shared" si="0"/>
        <v>#VALUE!</v>
      </c>
      <c r="H18" s="228" t="e">
        <f t="shared" si="1"/>
        <v>#VALUE!</v>
      </c>
      <c r="I18" s="219"/>
    </row>
    <row r="19" spans="1:9" ht="49.5" customHeight="1">
      <c r="A19" s="48" t="s">
        <v>52</v>
      </c>
      <c r="B19" s="6">
        <v>2070</v>
      </c>
      <c r="C19" s="126">
        <f>SUM(C7:C9,C13,C14,C16:C18)</f>
        <v>-1789.137000000017</v>
      </c>
      <c r="D19" s="126">
        <f>SUM(D7:D9,D13,D14,D16:D18)</f>
        <v>-6455.536999999913</v>
      </c>
      <c r="E19" s="126">
        <f>SUM(E7:E9,E13,E14,E16:E18)</f>
        <v>-16232.377585429093</v>
      </c>
      <c r="F19" s="126">
        <f>SUM(F7:F9,F13,F14,F16:F18)</f>
        <v>-298.00100000000202</v>
      </c>
      <c r="G19" s="184">
        <f t="shared" si="0"/>
        <v>15934.37658542909</v>
      </c>
      <c r="H19" s="228">
        <f t="shared" si="1"/>
        <v>1.8358431993813467</v>
      </c>
      <c r="I19" s="219"/>
    </row>
    <row r="20" spans="1:9" ht="35.1" customHeight="1">
      <c r="A20" s="265" t="s">
        <v>329</v>
      </c>
      <c r="B20" s="265"/>
      <c r="C20" s="265"/>
      <c r="D20" s="265"/>
      <c r="E20" s="265"/>
      <c r="F20" s="265"/>
      <c r="G20" s="265"/>
      <c r="H20" s="265"/>
      <c r="I20" s="218"/>
    </row>
    <row r="21" spans="1:9" s="49" customFormat="1" ht="37.5">
      <c r="A21" s="75" t="s">
        <v>321</v>
      </c>
      <c r="B21" s="150">
        <v>2110</v>
      </c>
      <c r="C21" s="123">
        <f>SUM(C22:C30)</f>
        <v>23154</v>
      </c>
      <c r="D21" s="123">
        <f>SUM(D22:D30)</f>
        <v>19585.700000000004</v>
      </c>
      <c r="E21" s="123">
        <f>SUM(E22:E30)</f>
        <v>5792.535786193801</v>
      </c>
      <c r="F21" s="123">
        <f>SUM(F22:F30)</f>
        <v>4547.1000000000004</v>
      </c>
      <c r="G21" s="124">
        <f>F21-E21</f>
        <v>-1245.4357861938006</v>
      </c>
      <c r="H21" s="155">
        <f>(F21/E21)*100</f>
        <v>78.499299233295545</v>
      </c>
      <c r="I21" s="220"/>
    </row>
    <row r="22" spans="1:9">
      <c r="A22" s="8" t="s">
        <v>243</v>
      </c>
      <c r="B22" s="6">
        <v>2111</v>
      </c>
      <c r="C22" s="116">
        <v>13715.6</v>
      </c>
      <c r="D22" s="116">
        <v>8784</v>
      </c>
      <c r="E22" s="116">
        <v>170.59664768304486</v>
      </c>
      <c r="F22" s="116">
        <v>912</v>
      </c>
      <c r="G22" s="116">
        <f t="shared" ref="G22:G44" si="2">F22-E22</f>
        <v>741.40335231695508</v>
      </c>
      <c r="H22" s="153">
        <f t="shared" ref="H22:H44" si="3">(F22/E22)*100</f>
        <v>534.5943266683787</v>
      </c>
      <c r="I22" s="185"/>
    </row>
    <row r="23" spans="1:9" ht="37.5">
      <c r="A23" s="8" t="s">
        <v>322</v>
      </c>
      <c r="B23" s="6">
        <v>2112</v>
      </c>
      <c r="C23" s="116">
        <v>9589.6999999999989</v>
      </c>
      <c r="D23" s="116">
        <v>10744.800000000001</v>
      </c>
      <c r="E23" s="116">
        <v>5891.7391385107567</v>
      </c>
      <c r="F23" s="116">
        <v>3407.1</v>
      </c>
      <c r="G23" s="116">
        <f t="shared" si="2"/>
        <v>-2484.6391385107568</v>
      </c>
      <c r="H23" s="153">
        <f t="shared" si="3"/>
        <v>57.828425867157549</v>
      </c>
      <c r="I23" s="185"/>
    </row>
    <row r="24" spans="1:9" s="49" customFormat="1" ht="18.75" customHeight="1">
      <c r="A24" s="48" t="s">
        <v>323</v>
      </c>
      <c r="B24" s="54">
        <v>2113</v>
      </c>
      <c r="C24" s="116">
        <v>-1675</v>
      </c>
      <c r="D24" s="116">
        <v>-1752</v>
      </c>
      <c r="E24" s="116">
        <v>-796</v>
      </c>
      <c r="F24" s="116">
        <v>-496</v>
      </c>
      <c r="G24" s="116">
        <f t="shared" si="2"/>
        <v>300</v>
      </c>
      <c r="H24" s="153">
        <f t="shared" si="3"/>
        <v>62.311557788944725</v>
      </c>
      <c r="I24" s="185"/>
    </row>
    <row r="25" spans="1:9">
      <c r="A25" s="48" t="s">
        <v>72</v>
      </c>
      <c r="B25" s="54">
        <v>2114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2"/>
        <v>0</v>
      </c>
      <c r="H25" s="153" t="e">
        <f t="shared" si="3"/>
        <v>#DIV/0!</v>
      </c>
      <c r="I25" s="185"/>
    </row>
    <row r="26" spans="1:9" ht="37.5">
      <c r="A26" s="48" t="s">
        <v>324</v>
      </c>
      <c r="B26" s="54">
        <v>2115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2"/>
        <v>0</v>
      </c>
      <c r="H26" s="153" t="e">
        <f t="shared" si="3"/>
        <v>#DIV/0!</v>
      </c>
      <c r="I26" s="185"/>
    </row>
    <row r="27" spans="1:9" s="51" customFormat="1">
      <c r="A27" s="48" t="s">
        <v>86</v>
      </c>
      <c r="B27" s="54">
        <v>2116</v>
      </c>
      <c r="C27" s="116">
        <v>0</v>
      </c>
      <c r="D27" s="116">
        <v>0</v>
      </c>
      <c r="E27" s="116">
        <v>0</v>
      </c>
      <c r="F27" s="116">
        <v>0</v>
      </c>
      <c r="G27" s="116">
        <f t="shared" si="2"/>
        <v>0</v>
      </c>
      <c r="H27" s="153" t="e">
        <f t="shared" si="3"/>
        <v>#DIV/0!</v>
      </c>
      <c r="I27" s="185"/>
    </row>
    <row r="28" spans="1:9" ht="20.100000000000001" customHeight="1">
      <c r="A28" s="48" t="s">
        <v>344</v>
      </c>
      <c r="B28" s="54">
        <v>2117</v>
      </c>
      <c r="C28" s="116">
        <v>0</v>
      </c>
      <c r="D28" s="116">
        <v>0</v>
      </c>
      <c r="E28" s="116">
        <v>0</v>
      </c>
      <c r="F28" s="116">
        <v>0</v>
      </c>
      <c r="G28" s="116">
        <f t="shared" si="2"/>
        <v>0</v>
      </c>
      <c r="H28" s="153" t="e">
        <f t="shared" si="3"/>
        <v>#DIV/0!</v>
      </c>
      <c r="I28" s="185"/>
    </row>
    <row r="29" spans="1:9" ht="20.100000000000001" customHeight="1">
      <c r="A29" s="48" t="s">
        <v>71</v>
      </c>
      <c r="B29" s="54">
        <v>2118</v>
      </c>
      <c r="C29" s="116">
        <v>1523.7</v>
      </c>
      <c r="D29" s="116">
        <v>1808.9</v>
      </c>
      <c r="E29" s="116">
        <v>519.29999999999995</v>
      </c>
      <c r="F29" s="116">
        <v>724</v>
      </c>
      <c r="G29" s="116">
        <f t="shared" si="2"/>
        <v>204.70000000000005</v>
      </c>
      <c r="H29" s="153">
        <f t="shared" si="3"/>
        <v>139.41844791064898</v>
      </c>
      <c r="I29" s="185"/>
    </row>
    <row r="30" spans="1:9" ht="20.100000000000001" customHeight="1">
      <c r="A30" s="48" t="s">
        <v>330</v>
      </c>
      <c r="B30" s="54">
        <v>2119</v>
      </c>
      <c r="C30" s="116">
        <v>0</v>
      </c>
      <c r="D30" s="116">
        <v>0</v>
      </c>
      <c r="E30" s="116">
        <v>6.9</v>
      </c>
      <c r="F30" s="116">
        <v>0</v>
      </c>
      <c r="G30" s="116">
        <f t="shared" si="2"/>
        <v>-6.9</v>
      </c>
      <c r="H30" s="153">
        <f t="shared" si="3"/>
        <v>0</v>
      </c>
      <c r="I30" s="185"/>
    </row>
    <row r="31" spans="1:9" s="49" customFormat="1" ht="37.5">
      <c r="A31" s="75" t="s">
        <v>331</v>
      </c>
      <c r="B31" s="61">
        <v>2120</v>
      </c>
      <c r="C31" s="123">
        <f>SUM(C32:C35)</f>
        <v>19881.8</v>
      </c>
      <c r="D31" s="123">
        <f>SUM(D32:D35)</f>
        <v>25904.800000000003</v>
      </c>
      <c r="E31" s="123">
        <f>SUM(E32:E35)</f>
        <v>9862.2875800000002</v>
      </c>
      <c r="F31" s="123">
        <f>SUM(F32:F35)</f>
        <v>9312.1999999999989</v>
      </c>
      <c r="G31" s="124">
        <f t="shared" si="2"/>
        <v>-550.08758000000125</v>
      </c>
      <c r="H31" s="155">
        <f t="shared" si="3"/>
        <v>94.422312515855467</v>
      </c>
      <c r="I31" s="220"/>
    </row>
    <row r="32" spans="1:9" ht="20.100000000000001" customHeight="1">
      <c r="A32" s="48" t="s">
        <v>71</v>
      </c>
      <c r="B32" s="54">
        <v>2121</v>
      </c>
      <c r="C32" s="116">
        <v>21702.6</v>
      </c>
      <c r="D32" s="116">
        <v>27136.500000000004</v>
      </c>
      <c r="E32" s="116">
        <v>9327.7325799999999</v>
      </c>
      <c r="F32" s="116">
        <v>10006</v>
      </c>
      <c r="G32" s="116">
        <f t="shared" si="2"/>
        <v>678.26742000000013</v>
      </c>
      <c r="H32" s="153">
        <f t="shared" si="3"/>
        <v>107.271514424141</v>
      </c>
      <c r="I32" s="185"/>
    </row>
    <row r="33" spans="1:9" ht="20.100000000000001" customHeight="1">
      <c r="A33" s="48" t="s">
        <v>332</v>
      </c>
      <c r="B33" s="54">
        <v>2122</v>
      </c>
      <c r="C33" s="116">
        <v>1009.5</v>
      </c>
      <c r="D33" s="116">
        <v>1110.5</v>
      </c>
      <c r="E33" s="116">
        <v>403.45699999999999</v>
      </c>
      <c r="F33" s="116">
        <v>377.4</v>
      </c>
      <c r="G33" s="116">
        <f t="shared" si="2"/>
        <v>-26.057000000000016</v>
      </c>
      <c r="H33" s="153">
        <f t="shared" si="3"/>
        <v>93.541567007140785</v>
      </c>
      <c r="I33" s="185"/>
    </row>
    <row r="34" spans="1:9" ht="20.100000000000001" customHeight="1">
      <c r="A34" s="48" t="s">
        <v>333</v>
      </c>
      <c r="B34" s="54">
        <v>2123</v>
      </c>
      <c r="C34" s="116">
        <v>-2153.1</v>
      </c>
      <c r="D34" s="116">
        <v>-1913.8</v>
      </c>
      <c r="E34" s="116">
        <v>-717</v>
      </c>
      <c r="F34" s="116">
        <v>-717.7</v>
      </c>
      <c r="G34" s="116">
        <f t="shared" si="2"/>
        <v>-0.70000000000004547</v>
      </c>
      <c r="H34" s="153">
        <f t="shared" si="3"/>
        <v>100.09762900976291</v>
      </c>
      <c r="I34" s="185"/>
    </row>
    <row r="35" spans="1:9" s="49" customFormat="1">
      <c r="A35" s="48" t="s">
        <v>330</v>
      </c>
      <c r="B35" s="54">
        <v>2124</v>
      </c>
      <c r="C35" s="116">
        <v>-677.2</v>
      </c>
      <c r="D35" s="116">
        <v>-428.39999999999986</v>
      </c>
      <c r="E35" s="116">
        <v>848.09800000000007</v>
      </c>
      <c r="F35" s="116">
        <v>-353.49999999999989</v>
      </c>
      <c r="G35" s="116">
        <f t="shared" si="2"/>
        <v>-1201.598</v>
      </c>
      <c r="H35" s="153">
        <f t="shared" si="3"/>
        <v>-41.681503788477258</v>
      </c>
      <c r="I35" s="185"/>
    </row>
    <row r="36" spans="1:9" s="49" customFormat="1" ht="39" customHeight="1">
      <c r="A36" s="75" t="s">
        <v>334</v>
      </c>
      <c r="B36" s="61">
        <v>2130</v>
      </c>
      <c r="C36" s="123">
        <f>SUM(C37:C40)</f>
        <v>27863.399999999998</v>
      </c>
      <c r="D36" s="123">
        <f>SUM(D37:D40)</f>
        <v>36257.9</v>
      </c>
      <c r="E36" s="123">
        <f>SUM(E37:E40)</f>
        <v>12897.517534999999</v>
      </c>
      <c r="F36" s="123">
        <f>SUM(F37:F40)</f>
        <v>13319</v>
      </c>
      <c r="G36" s="124">
        <f t="shared" si="2"/>
        <v>421.48246500000096</v>
      </c>
      <c r="H36" s="155">
        <f t="shared" si="3"/>
        <v>103.26793480882057</v>
      </c>
      <c r="I36" s="220"/>
    </row>
    <row r="37" spans="1:9" ht="60.75" customHeight="1">
      <c r="A37" s="48" t="s">
        <v>426</v>
      </c>
      <c r="B37" s="54">
        <v>2131</v>
      </c>
      <c r="C37" s="116">
        <v>-834</v>
      </c>
      <c r="D37" s="116">
        <v>-758</v>
      </c>
      <c r="E37" s="116">
        <v>-358</v>
      </c>
      <c r="F37" s="116">
        <v>-256</v>
      </c>
      <c r="G37" s="116">
        <f t="shared" si="2"/>
        <v>102</v>
      </c>
      <c r="H37" s="153">
        <f t="shared" si="3"/>
        <v>71.508379888268152</v>
      </c>
      <c r="I37" s="185"/>
    </row>
    <row r="38" spans="1:9" s="49" customFormat="1" ht="20.100000000000001" customHeight="1">
      <c r="A38" s="48" t="s">
        <v>335</v>
      </c>
      <c r="B38" s="54">
        <v>2132</v>
      </c>
      <c r="C38" s="116">
        <v>-60</v>
      </c>
      <c r="D38" s="116">
        <v>-53</v>
      </c>
      <c r="E38" s="116">
        <v>-25</v>
      </c>
      <c r="F38" s="116">
        <v>-18</v>
      </c>
      <c r="G38" s="116">
        <f t="shared" si="2"/>
        <v>7</v>
      </c>
      <c r="H38" s="153">
        <f t="shared" si="3"/>
        <v>72</v>
      </c>
      <c r="I38" s="185"/>
    </row>
    <row r="39" spans="1:9" ht="20.100000000000001" customHeight="1">
      <c r="A39" s="48" t="s">
        <v>336</v>
      </c>
      <c r="B39" s="54">
        <v>2133</v>
      </c>
      <c r="C39" s="116">
        <v>26878.999999999996</v>
      </c>
      <c r="D39" s="116">
        <v>34733.599999999999</v>
      </c>
      <c r="E39" s="116">
        <v>12477.93982</v>
      </c>
      <c r="F39" s="116">
        <v>12737.4</v>
      </c>
      <c r="G39" s="116">
        <f t="shared" si="2"/>
        <v>259.46018000000004</v>
      </c>
      <c r="H39" s="153">
        <f t="shared" si="3"/>
        <v>102.07935110877943</v>
      </c>
      <c r="I39" s="185"/>
    </row>
    <row r="40" spans="1:9" ht="20.100000000000001" customHeight="1">
      <c r="A40" s="48" t="s">
        <v>337</v>
      </c>
      <c r="B40" s="54">
        <v>2134</v>
      </c>
      <c r="C40" s="116">
        <v>1878.4</v>
      </c>
      <c r="D40" s="116">
        <v>2335.3000000000002</v>
      </c>
      <c r="E40" s="116">
        <v>802.5777149999999</v>
      </c>
      <c r="F40" s="116">
        <v>855.6</v>
      </c>
      <c r="G40" s="116">
        <f t="shared" si="2"/>
        <v>53.022285000000124</v>
      </c>
      <c r="H40" s="153">
        <f t="shared" si="3"/>
        <v>106.60649853702955</v>
      </c>
      <c r="I40" s="185"/>
    </row>
    <row r="41" spans="1:9" s="49" customFormat="1" ht="20.100000000000001" customHeight="1">
      <c r="A41" s="75" t="s">
        <v>338</v>
      </c>
      <c r="B41" s="61">
        <v>2140</v>
      </c>
      <c r="C41" s="123">
        <f>SUM(C42:C43)</f>
        <v>0.6</v>
      </c>
      <c r="D41" s="123">
        <f>SUM(D42:D43)</f>
        <v>1</v>
      </c>
      <c r="E41" s="123">
        <f>SUM(E42:E43)</f>
        <v>0</v>
      </c>
      <c r="F41" s="123">
        <f>SUM(F42:F43)</f>
        <v>0</v>
      </c>
      <c r="G41" s="124">
        <f t="shared" si="2"/>
        <v>0</v>
      </c>
      <c r="H41" s="155" t="e">
        <f t="shared" si="3"/>
        <v>#DIV/0!</v>
      </c>
      <c r="I41" s="220"/>
    </row>
    <row r="42" spans="1:9" ht="37.5">
      <c r="A42" s="48" t="s">
        <v>107</v>
      </c>
      <c r="B42" s="54">
        <v>2141</v>
      </c>
      <c r="C42" s="116">
        <v>0</v>
      </c>
      <c r="D42" s="116">
        <v>0</v>
      </c>
      <c r="E42" s="116">
        <v>0</v>
      </c>
      <c r="F42" s="116">
        <v>0</v>
      </c>
      <c r="G42" s="116">
        <f t="shared" si="2"/>
        <v>0</v>
      </c>
      <c r="H42" s="153" t="e">
        <f t="shared" si="3"/>
        <v>#DIV/0!</v>
      </c>
      <c r="I42" s="185"/>
    </row>
    <row r="43" spans="1:9" s="49" customFormat="1" ht="20.100000000000001" customHeight="1">
      <c r="A43" s="48" t="s">
        <v>339</v>
      </c>
      <c r="B43" s="54">
        <v>2142</v>
      </c>
      <c r="C43" s="116">
        <v>0.6</v>
      </c>
      <c r="D43" s="116">
        <v>1</v>
      </c>
      <c r="E43" s="116"/>
      <c r="F43" s="116"/>
      <c r="G43" s="116">
        <f t="shared" si="2"/>
        <v>0</v>
      </c>
      <c r="H43" s="153" t="e">
        <f t="shared" si="3"/>
        <v>#DIV/0!</v>
      </c>
      <c r="I43" s="185"/>
    </row>
    <row r="44" spans="1:9" s="49" customFormat="1" ht="21.75" customHeight="1">
      <c r="A44" s="75" t="s">
        <v>328</v>
      </c>
      <c r="B44" s="61">
        <v>2200</v>
      </c>
      <c r="C44" s="123">
        <f>SUM(C21,C31,C36,C41)</f>
        <v>70899.8</v>
      </c>
      <c r="D44" s="123">
        <f>SUM(D21,D31,D36,D41)</f>
        <v>81749.400000000009</v>
      </c>
      <c r="E44" s="123">
        <f>SUM(E21,E31,E36,E41)</f>
        <v>28552.340901193798</v>
      </c>
      <c r="F44" s="123">
        <f>SUM(F21,F31,F36,F41)</f>
        <v>27178.3</v>
      </c>
      <c r="G44" s="124">
        <f t="shared" si="2"/>
        <v>-1374.0409011937991</v>
      </c>
      <c r="H44" s="155">
        <f t="shared" si="3"/>
        <v>95.187641861139483</v>
      </c>
      <c r="I44" s="220"/>
    </row>
    <row r="45" spans="1:9" s="49" customFormat="1">
      <c r="A45" s="71"/>
      <c r="B45" s="50"/>
      <c r="C45" s="50"/>
      <c r="D45" s="50"/>
      <c r="E45" s="50"/>
      <c r="F45" s="50"/>
      <c r="G45" s="50"/>
      <c r="H45" s="50"/>
      <c r="I45" s="50"/>
    </row>
    <row r="46" spans="1:9" s="49" customFormat="1">
      <c r="A46" s="71"/>
      <c r="B46" s="50"/>
      <c r="C46" s="50"/>
      <c r="D46" s="50"/>
      <c r="E46" s="50"/>
      <c r="F46" s="50"/>
      <c r="G46" s="50"/>
      <c r="H46" s="50"/>
      <c r="I46" s="50"/>
    </row>
    <row r="47" spans="1:9" s="3" customFormat="1" ht="27.75" customHeight="1">
      <c r="A47" s="60"/>
      <c r="B47" s="1"/>
      <c r="C47" s="261"/>
      <c r="D47" s="261"/>
      <c r="E47" s="83"/>
      <c r="F47" s="262"/>
      <c r="G47" s="262"/>
      <c r="H47" s="262"/>
    </row>
    <row r="48" spans="1:9" s="2" customFormat="1">
      <c r="A48" s="79"/>
      <c r="B48" s="3"/>
      <c r="C48" s="260"/>
      <c r="D48" s="260"/>
      <c r="E48" s="3"/>
      <c r="F48" s="264"/>
      <c r="G48" s="264"/>
      <c r="H48" s="264"/>
      <c r="I48" s="27"/>
    </row>
    <row r="49" spans="1:1" s="50" customFormat="1">
      <c r="A49" s="63"/>
    </row>
    <row r="50" spans="1:1" s="50" customFormat="1">
      <c r="A50" s="63"/>
    </row>
    <row r="51" spans="1:1" s="50" customFormat="1">
      <c r="A51" s="63"/>
    </row>
    <row r="52" spans="1:1" s="50" customFormat="1">
      <c r="A52" s="63"/>
    </row>
    <row r="53" spans="1:1" s="50" customFormat="1">
      <c r="A53" s="63"/>
    </row>
    <row r="54" spans="1:1" s="50" customFormat="1">
      <c r="A54" s="63"/>
    </row>
    <row r="55" spans="1:1" s="50" customFormat="1">
      <c r="A55" s="63"/>
    </row>
    <row r="56" spans="1:1" s="50" customFormat="1">
      <c r="A56" s="63"/>
    </row>
    <row r="57" spans="1:1" s="50" customFormat="1">
      <c r="A57" s="63"/>
    </row>
    <row r="58" spans="1:1" s="50" customFormat="1">
      <c r="A58" s="63"/>
    </row>
    <row r="59" spans="1:1" s="50" customFormat="1">
      <c r="A59" s="63"/>
    </row>
    <row r="60" spans="1:1" s="50" customFormat="1">
      <c r="A60" s="63"/>
    </row>
    <row r="61" spans="1:1" s="50" customFormat="1">
      <c r="A61" s="63"/>
    </row>
    <row r="62" spans="1:1" s="50" customFormat="1">
      <c r="A62" s="63"/>
    </row>
    <row r="63" spans="1:1" s="50" customFormat="1">
      <c r="A63" s="63"/>
    </row>
    <row r="64" spans="1:1" s="50" customFormat="1">
      <c r="A64" s="63"/>
    </row>
    <row r="65" spans="1:1" s="50" customFormat="1">
      <c r="A65" s="63"/>
    </row>
    <row r="66" spans="1:1" s="50" customFormat="1">
      <c r="A66" s="63"/>
    </row>
    <row r="67" spans="1:1" s="50" customFormat="1">
      <c r="A67" s="63"/>
    </row>
    <row r="68" spans="1:1" s="50" customFormat="1">
      <c r="A68" s="63"/>
    </row>
    <row r="69" spans="1:1" s="50" customFormat="1">
      <c r="A69" s="63"/>
    </row>
    <row r="70" spans="1:1" s="50" customFormat="1">
      <c r="A70" s="63"/>
    </row>
    <row r="71" spans="1:1" s="50" customFormat="1">
      <c r="A71" s="63"/>
    </row>
    <row r="72" spans="1:1" s="50" customFormat="1">
      <c r="A72" s="63"/>
    </row>
    <row r="73" spans="1:1" s="50" customFormat="1">
      <c r="A73" s="63"/>
    </row>
    <row r="74" spans="1:1" s="50" customFormat="1">
      <c r="A74" s="63"/>
    </row>
    <row r="75" spans="1:1" s="50" customFormat="1">
      <c r="A75" s="63"/>
    </row>
    <row r="76" spans="1:1" s="50" customFormat="1">
      <c r="A76" s="63"/>
    </row>
    <row r="77" spans="1:1" s="50" customFormat="1">
      <c r="A77" s="63"/>
    </row>
    <row r="78" spans="1:1" s="50" customFormat="1">
      <c r="A78" s="63"/>
    </row>
    <row r="79" spans="1:1" s="50" customFormat="1">
      <c r="A79" s="63"/>
    </row>
    <row r="80" spans="1:1" s="50" customFormat="1">
      <c r="A80" s="63"/>
    </row>
    <row r="81" spans="1:1" s="50" customFormat="1">
      <c r="A81" s="63"/>
    </row>
    <row r="82" spans="1:1" s="50" customFormat="1">
      <c r="A82" s="63"/>
    </row>
    <row r="83" spans="1:1" s="50" customFormat="1">
      <c r="A83" s="63"/>
    </row>
    <row r="84" spans="1:1" s="50" customFormat="1">
      <c r="A84" s="63"/>
    </row>
    <row r="85" spans="1:1" s="50" customFormat="1">
      <c r="A85" s="63"/>
    </row>
    <row r="86" spans="1:1" s="50" customFormat="1">
      <c r="A86" s="63"/>
    </row>
    <row r="87" spans="1:1" s="50" customFormat="1">
      <c r="A87" s="63"/>
    </row>
    <row r="88" spans="1:1" s="50" customFormat="1">
      <c r="A88" s="63"/>
    </row>
    <row r="89" spans="1:1" s="50" customFormat="1">
      <c r="A89" s="63"/>
    </row>
    <row r="90" spans="1:1" s="50" customFormat="1">
      <c r="A90" s="63"/>
    </row>
    <row r="91" spans="1:1" s="50" customFormat="1">
      <c r="A91" s="63"/>
    </row>
    <row r="92" spans="1:1" s="50" customFormat="1">
      <c r="A92" s="63"/>
    </row>
    <row r="93" spans="1:1" s="50" customFormat="1">
      <c r="A93" s="63"/>
    </row>
    <row r="94" spans="1:1" s="50" customFormat="1">
      <c r="A94" s="63"/>
    </row>
    <row r="95" spans="1:1" s="50" customFormat="1">
      <c r="A95" s="63"/>
    </row>
    <row r="96" spans="1:1" s="50" customFormat="1">
      <c r="A96" s="63"/>
    </row>
    <row r="97" spans="1:1" s="50" customFormat="1">
      <c r="A97" s="63"/>
    </row>
    <row r="98" spans="1:1" s="50" customFormat="1">
      <c r="A98" s="63"/>
    </row>
    <row r="99" spans="1:1" s="50" customFormat="1">
      <c r="A99" s="63"/>
    </row>
    <row r="100" spans="1:1" s="50" customFormat="1">
      <c r="A100" s="63"/>
    </row>
    <row r="101" spans="1:1" s="50" customFormat="1">
      <c r="A101" s="63"/>
    </row>
    <row r="102" spans="1:1" s="50" customFormat="1">
      <c r="A102" s="63"/>
    </row>
    <row r="103" spans="1:1" s="50" customFormat="1">
      <c r="A103" s="63"/>
    </row>
    <row r="104" spans="1:1" s="50" customFormat="1">
      <c r="A104" s="63"/>
    </row>
    <row r="105" spans="1:1" s="50" customFormat="1">
      <c r="A105" s="63"/>
    </row>
    <row r="106" spans="1:1" s="50" customFormat="1">
      <c r="A106" s="63"/>
    </row>
    <row r="107" spans="1:1" s="50" customFormat="1">
      <c r="A107" s="63"/>
    </row>
    <row r="108" spans="1:1" s="50" customFormat="1">
      <c r="A108" s="63"/>
    </row>
    <row r="109" spans="1:1" s="50" customFormat="1">
      <c r="A109" s="63"/>
    </row>
    <row r="110" spans="1:1" s="50" customFormat="1">
      <c r="A110" s="63"/>
    </row>
    <row r="111" spans="1:1" s="50" customFormat="1">
      <c r="A111" s="63"/>
    </row>
    <row r="112" spans="1:1" s="50" customFormat="1">
      <c r="A112" s="63"/>
    </row>
    <row r="113" spans="1:1" s="50" customFormat="1">
      <c r="A113" s="63"/>
    </row>
    <row r="114" spans="1:1" s="50" customFormat="1">
      <c r="A114" s="63"/>
    </row>
    <row r="115" spans="1:1" s="50" customFormat="1">
      <c r="A115" s="63"/>
    </row>
    <row r="116" spans="1:1" s="50" customFormat="1">
      <c r="A116" s="63"/>
    </row>
    <row r="117" spans="1:1" s="50" customFormat="1">
      <c r="A117" s="63"/>
    </row>
    <row r="118" spans="1:1" s="50" customFormat="1">
      <c r="A118" s="63"/>
    </row>
    <row r="119" spans="1:1" s="50" customFormat="1">
      <c r="A119" s="63"/>
    </row>
    <row r="120" spans="1:1" s="50" customFormat="1">
      <c r="A120" s="63"/>
    </row>
    <row r="121" spans="1:1" s="50" customFormat="1">
      <c r="A121" s="63"/>
    </row>
    <row r="122" spans="1:1" s="50" customFormat="1">
      <c r="A122" s="63"/>
    </row>
    <row r="123" spans="1:1" s="50" customFormat="1">
      <c r="A123" s="63"/>
    </row>
    <row r="124" spans="1:1" s="50" customFormat="1">
      <c r="A124" s="63"/>
    </row>
    <row r="125" spans="1:1" s="50" customFormat="1">
      <c r="A125" s="63"/>
    </row>
    <row r="126" spans="1:1" s="50" customFormat="1">
      <c r="A126" s="63"/>
    </row>
    <row r="127" spans="1:1" s="50" customFormat="1">
      <c r="A127" s="63"/>
    </row>
    <row r="128" spans="1:1" s="50" customFormat="1">
      <c r="A128" s="63"/>
    </row>
    <row r="129" spans="1:1" s="50" customFormat="1">
      <c r="A129" s="63"/>
    </row>
    <row r="130" spans="1:1" s="50" customFormat="1">
      <c r="A130" s="63"/>
    </row>
    <row r="131" spans="1:1" s="50" customFormat="1">
      <c r="A131" s="63"/>
    </row>
    <row r="132" spans="1:1" s="50" customFormat="1">
      <c r="A132" s="63"/>
    </row>
    <row r="133" spans="1:1" s="50" customFormat="1">
      <c r="A133" s="63"/>
    </row>
    <row r="134" spans="1:1" s="50" customFormat="1">
      <c r="A134" s="63"/>
    </row>
    <row r="135" spans="1:1" s="50" customFormat="1">
      <c r="A135" s="63"/>
    </row>
    <row r="136" spans="1:1" s="50" customFormat="1">
      <c r="A136" s="63"/>
    </row>
    <row r="137" spans="1:1" s="50" customFormat="1">
      <c r="A137" s="63"/>
    </row>
    <row r="138" spans="1:1" s="50" customFormat="1">
      <c r="A138" s="63"/>
    </row>
    <row r="139" spans="1:1" s="50" customFormat="1">
      <c r="A139" s="63"/>
    </row>
    <row r="140" spans="1:1" s="50" customFormat="1">
      <c r="A140" s="63"/>
    </row>
    <row r="141" spans="1:1" s="50" customFormat="1">
      <c r="A141" s="63"/>
    </row>
    <row r="142" spans="1:1" s="50" customFormat="1">
      <c r="A142" s="63"/>
    </row>
    <row r="143" spans="1:1" s="50" customFormat="1">
      <c r="A143" s="63"/>
    </row>
    <row r="144" spans="1:1" s="50" customFormat="1">
      <c r="A144" s="63"/>
    </row>
    <row r="145" spans="1:1" s="50" customFormat="1">
      <c r="A145" s="63"/>
    </row>
    <row r="146" spans="1:1" s="50" customFormat="1">
      <c r="A146" s="63"/>
    </row>
    <row r="147" spans="1:1" s="50" customFormat="1">
      <c r="A147" s="63"/>
    </row>
    <row r="148" spans="1:1" s="50" customFormat="1">
      <c r="A148" s="63"/>
    </row>
    <row r="149" spans="1:1" s="50" customFormat="1">
      <c r="A149" s="63"/>
    </row>
    <row r="150" spans="1:1" s="50" customFormat="1">
      <c r="A150" s="63"/>
    </row>
    <row r="151" spans="1:1" s="50" customFormat="1">
      <c r="A151" s="63"/>
    </row>
    <row r="152" spans="1:1" s="50" customFormat="1">
      <c r="A152" s="63"/>
    </row>
    <row r="153" spans="1:1" s="50" customFormat="1">
      <c r="A153" s="63"/>
    </row>
    <row r="154" spans="1:1" s="50" customFormat="1">
      <c r="A154" s="63"/>
    </row>
    <row r="155" spans="1:1" s="50" customFormat="1">
      <c r="A155" s="63"/>
    </row>
    <row r="156" spans="1:1" s="50" customFormat="1">
      <c r="A156" s="63"/>
    </row>
    <row r="157" spans="1:1" s="50" customFormat="1">
      <c r="A157" s="63"/>
    </row>
    <row r="158" spans="1:1" s="50" customFormat="1">
      <c r="A158" s="63"/>
    </row>
    <row r="159" spans="1:1" s="50" customFormat="1">
      <c r="A159" s="63"/>
    </row>
    <row r="160" spans="1:1" s="50" customFormat="1">
      <c r="A160" s="63"/>
    </row>
    <row r="161" spans="1:1" s="50" customFormat="1">
      <c r="A161" s="63"/>
    </row>
    <row r="162" spans="1:1" s="50" customFormat="1">
      <c r="A162" s="63"/>
    </row>
    <row r="163" spans="1:1" s="50" customFormat="1">
      <c r="A163" s="63"/>
    </row>
    <row r="164" spans="1:1" s="50" customFormat="1">
      <c r="A164" s="63"/>
    </row>
    <row r="165" spans="1:1" s="50" customFormat="1">
      <c r="A165" s="63"/>
    </row>
    <row r="166" spans="1:1" s="50" customFormat="1">
      <c r="A166" s="63"/>
    </row>
    <row r="167" spans="1:1" s="50" customFormat="1">
      <c r="A167" s="63"/>
    </row>
    <row r="168" spans="1:1" s="50" customFormat="1">
      <c r="A168" s="63"/>
    </row>
    <row r="169" spans="1:1" s="50" customFormat="1">
      <c r="A169" s="63"/>
    </row>
    <row r="170" spans="1:1" s="50" customFormat="1">
      <c r="A170" s="63"/>
    </row>
    <row r="171" spans="1:1" s="50" customFormat="1">
      <c r="A171" s="63"/>
    </row>
    <row r="172" spans="1:1" s="50" customFormat="1">
      <c r="A172" s="63"/>
    </row>
    <row r="173" spans="1:1" s="50" customFormat="1">
      <c r="A173" s="63"/>
    </row>
    <row r="174" spans="1:1" s="50" customFormat="1">
      <c r="A174" s="63"/>
    </row>
    <row r="175" spans="1:1" s="50" customFormat="1">
      <c r="A175" s="63"/>
    </row>
    <row r="176" spans="1:1" s="50" customFormat="1">
      <c r="A176" s="63"/>
    </row>
    <row r="177" spans="1:1" s="50" customFormat="1">
      <c r="A177" s="63"/>
    </row>
    <row r="178" spans="1:1" s="50" customFormat="1">
      <c r="A178" s="63"/>
    </row>
    <row r="179" spans="1:1" s="50" customFormat="1">
      <c r="A179" s="63"/>
    </row>
    <row r="180" spans="1:1" s="50" customFormat="1">
      <c r="A180" s="63"/>
    </row>
    <row r="181" spans="1:1" s="50" customFormat="1">
      <c r="A181" s="63"/>
    </row>
    <row r="182" spans="1:1" s="50" customFormat="1">
      <c r="A182" s="63"/>
    </row>
    <row r="183" spans="1:1" s="50" customFormat="1">
      <c r="A183" s="63"/>
    </row>
    <row r="184" spans="1:1" s="50" customFormat="1">
      <c r="A184" s="63"/>
    </row>
    <row r="185" spans="1:1" s="50" customFormat="1">
      <c r="A185" s="63"/>
    </row>
    <row r="186" spans="1:1" s="50" customFormat="1">
      <c r="A186" s="63"/>
    </row>
    <row r="187" spans="1:1" s="50" customFormat="1">
      <c r="A187" s="63"/>
    </row>
    <row r="188" spans="1:1" s="50" customFormat="1">
      <c r="A188" s="63"/>
    </row>
    <row r="189" spans="1:1" s="50" customFormat="1">
      <c r="A189" s="63"/>
    </row>
    <row r="190" spans="1:1" s="50" customFormat="1">
      <c r="A190" s="63"/>
    </row>
    <row r="191" spans="1:1" s="50" customFormat="1">
      <c r="A191" s="63"/>
    </row>
    <row r="192" spans="1:1" s="50" customFormat="1">
      <c r="A192" s="63"/>
    </row>
    <row r="193" spans="1:1" s="50" customFormat="1">
      <c r="A193" s="63"/>
    </row>
    <row r="194" spans="1:1" s="50" customFormat="1">
      <c r="A194" s="63"/>
    </row>
    <row r="195" spans="1:1" s="50" customFormat="1">
      <c r="A195" s="63"/>
    </row>
    <row r="196" spans="1:1" s="50" customFormat="1">
      <c r="A196" s="63"/>
    </row>
    <row r="197" spans="1:1" s="50" customFormat="1">
      <c r="A197" s="63"/>
    </row>
    <row r="198" spans="1:1" s="50" customFormat="1">
      <c r="A198" s="63"/>
    </row>
  </sheetData>
  <sheetProtection password="CC7B" sheet="1"/>
  <mergeCells count="12">
    <mergeCell ref="A3:A4"/>
    <mergeCell ref="B3:B4"/>
    <mergeCell ref="C3:D3"/>
    <mergeCell ref="E3:H3"/>
    <mergeCell ref="A1:H1"/>
    <mergeCell ref="C48:D48"/>
    <mergeCell ref="F48:H48"/>
    <mergeCell ref="A6:H6"/>
    <mergeCell ref="A20:H20"/>
    <mergeCell ref="C47:D47"/>
    <mergeCell ref="F47:H47"/>
    <mergeCell ref="A2:H2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/>
  <rowBreaks count="1" manualBreakCount="1">
    <brk id="19" max="7" man="1"/>
  </rowBreaks>
  <ignoredErrors>
    <ignoredError sqref="H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70" zoomScaleNormal="70" zoomScaleSheetLayoutView="75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B76" sqref="B76"/>
    </sheetView>
  </sheetViews>
  <sheetFormatPr defaultRowHeight="18.75"/>
  <cols>
    <col min="1" max="1" width="85.85546875" style="2" customWidth="1"/>
    <col min="2" max="2" width="17" style="2" customWidth="1"/>
    <col min="3" max="3" width="18.140625" style="2" customWidth="1"/>
    <col min="4" max="4" width="17.140625" style="2" customWidth="1"/>
    <col min="5" max="5" width="16.7109375" style="2" customWidth="1"/>
    <col min="6" max="6" width="17" style="2" customWidth="1"/>
    <col min="7" max="7" width="13.5703125" style="2" customWidth="1"/>
    <col min="8" max="8" width="15.7109375" style="2" customWidth="1"/>
    <col min="9" max="9" width="11.28515625" style="2" customWidth="1"/>
    <col min="10" max="16384" width="9.140625" style="2"/>
  </cols>
  <sheetData>
    <row r="1" spans="1:9">
      <c r="A1" s="234" t="s">
        <v>251</v>
      </c>
      <c r="B1" s="234"/>
      <c r="C1" s="234"/>
      <c r="D1" s="234"/>
      <c r="E1" s="234"/>
      <c r="F1" s="234"/>
      <c r="G1" s="234"/>
      <c r="H1" s="234"/>
      <c r="I1" s="13"/>
    </row>
    <row r="2" spans="1:9">
      <c r="A2" s="22"/>
      <c r="B2" s="22"/>
      <c r="C2" s="22"/>
      <c r="D2" s="22"/>
      <c r="E2" s="22"/>
      <c r="F2" s="22"/>
      <c r="G2" s="22"/>
      <c r="H2" s="22"/>
      <c r="I2" s="22"/>
    </row>
    <row r="3" spans="1:9" ht="57.75" customHeight="1">
      <c r="A3" s="235" t="s">
        <v>180</v>
      </c>
      <c r="B3" s="267" t="s">
        <v>0</v>
      </c>
      <c r="C3" s="235" t="s">
        <v>308</v>
      </c>
      <c r="D3" s="235"/>
      <c r="E3" s="250" t="s">
        <v>444</v>
      </c>
      <c r="F3" s="250"/>
      <c r="G3" s="250"/>
      <c r="H3" s="250"/>
      <c r="I3" s="50"/>
    </row>
    <row r="4" spans="1:9" ht="38.25" customHeight="1">
      <c r="A4" s="235"/>
      <c r="B4" s="267"/>
      <c r="C4" s="7" t="s">
        <v>167</v>
      </c>
      <c r="D4" s="7" t="s">
        <v>168</v>
      </c>
      <c r="E4" s="7" t="s">
        <v>169</v>
      </c>
      <c r="F4" s="7" t="s">
        <v>160</v>
      </c>
      <c r="G4" s="74" t="s">
        <v>175</v>
      </c>
      <c r="H4" s="74" t="s">
        <v>176</v>
      </c>
      <c r="I4" s="56"/>
    </row>
    <row r="5" spans="1:9">
      <c r="A5" s="74">
        <v>1</v>
      </c>
      <c r="B5" s="140">
        <v>2</v>
      </c>
      <c r="C5" s="74">
        <v>3</v>
      </c>
      <c r="D5" s="140">
        <v>4</v>
      </c>
      <c r="E5" s="74">
        <v>5</v>
      </c>
      <c r="F5" s="140">
        <v>6</v>
      </c>
      <c r="G5" s="74">
        <v>7</v>
      </c>
      <c r="H5" s="140">
        <v>8</v>
      </c>
      <c r="I5" s="210"/>
    </row>
    <row r="6" spans="1:9">
      <c r="A6" s="229" t="s">
        <v>259</v>
      </c>
      <c r="B6" s="142"/>
      <c r="C6" s="142"/>
      <c r="D6" s="142"/>
      <c r="E6" s="142"/>
      <c r="F6" s="142"/>
      <c r="G6" s="142"/>
      <c r="H6" s="143"/>
      <c r="I6" s="218"/>
    </row>
    <row r="7" spans="1:9" s="62" customFormat="1" ht="33.75" customHeight="1">
      <c r="A7" s="151" t="s">
        <v>378</v>
      </c>
      <c r="B7" s="141">
        <v>3000</v>
      </c>
      <c r="C7" s="123">
        <f>SUM(C8:C9,C11:C13,C17)</f>
        <v>306531.39500000002</v>
      </c>
      <c r="D7" s="123">
        <f>SUM(D8:D9,D11:D13,D17)</f>
        <v>341898.76100000006</v>
      </c>
      <c r="E7" s="123">
        <f>SUM(E8:E9,E11:E13,E17)</f>
        <v>122392.43943665759</v>
      </c>
      <c r="F7" s="123">
        <f>SUM(F8:F9,F11:F13,F17)</f>
        <v>125740.961</v>
      </c>
      <c r="G7" s="124">
        <f>F7-E7</f>
        <v>3348.5215633424086</v>
      </c>
      <c r="H7" s="155">
        <f>(F7/E7)*100</f>
        <v>102.73588922547407</v>
      </c>
      <c r="I7" s="220"/>
    </row>
    <row r="8" spans="1:9" ht="18" customHeight="1">
      <c r="A8" s="8" t="s">
        <v>359</v>
      </c>
      <c r="B8" s="9">
        <v>3010</v>
      </c>
      <c r="C8" s="116">
        <v>188471</v>
      </c>
      <c r="D8" s="116">
        <v>185643.84</v>
      </c>
      <c r="E8" s="116">
        <v>73245.9041</v>
      </c>
      <c r="F8" s="116">
        <v>68624.639999999999</v>
      </c>
      <c r="G8" s="116">
        <f>F8-E8</f>
        <v>-4621.2641000000003</v>
      </c>
      <c r="H8" s="153">
        <f>(F8/E8)*100</f>
        <v>93.690754238365656</v>
      </c>
      <c r="I8" s="185"/>
    </row>
    <row r="9" spans="1:9" ht="18" customHeight="1">
      <c r="A9" s="8" t="s">
        <v>252</v>
      </c>
      <c r="B9" s="9">
        <v>3020</v>
      </c>
      <c r="C9" s="116">
        <v>0</v>
      </c>
      <c r="D9" s="116">
        <v>0</v>
      </c>
      <c r="E9" s="116">
        <v>0</v>
      </c>
      <c r="F9" s="116">
        <v>0</v>
      </c>
      <c r="G9" s="116">
        <f t="shared" ref="G9:G17" si="0">F9-E9</f>
        <v>0</v>
      </c>
      <c r="H9" s="153" t="e">
        <f t="shared" ref="H9:H17" si="1">(F9/E9)*100</f>
        <v>#DIV/0!</v>
      </c>
      <c r="I9" s="185"/>
    </row>
    <row r="10" spans="1:9" ht="18" customHeight="1">
      <c r="A10" s="8" t="s">
        <v>253</v>
      </c>
      <c r="B10" s="9">
        <v>3030</v>
      </c>
      <c r="C10" s="116">
        <v>31043</v>
      </c>
      <c r="D10" s="116">
        <v>32044</v>
      </c>
      <c r="E10" s="116">
        <v>9462</v>
      </c>
      <c r="F10" s="116">
        <v>13257</v>
      </c>
      <c r="G10" s="116">
        <f t="shared" si="0"/>
        <v>3795</v>
      </c>
      <c r="H10" s="153">
        <f t="shared" si="1"/>
        <v>140.10779961953074</v>
      </c>
      <c r="I10" s="185"/>
    </row>
    <row r="11" spans="1:9" ht="18" customHeight="1">
      <c r="A11" s="8" t="s">
        <v>379</v>
      </c>
      <c r="B11" s="9">
        <v>3040</v>
      </c>
      <c r="C11" s="116">
        <v>114813.86500000001</v>
      </c>
      <c r="D11" s="116">
        <v>153877.79800000001</v>
      </c>
      <c r="E11" s="116">
        <v>48697.03533665758</v>
      </c>
      <c r="F11" s="116">
        <v>56158.197999999997</v>
      </c>
      <c r="G11" s="116">
        <f t="shared" si="0"/>
        <v>7461.1626633424166</v>
      </c>
      <c r="H11" s="153">
        <f t="shared" si="1"/>
        <v>115.32159527117227</v>
      </c>
      <c r="I11" s="185"/>
    </row>
    <row r="12" spans="1:9" ht="18" customHeight="1">
      <c r="A12" s="8" t="s">
        <v>239</v>
      </c>
      <c r="B12" s="9">
        <v>3050</v>
      </c>
      <c r="C12" s="116">
        <v>236</v>
      </c>
      <c r="D12" s="116">
        <v>166</v>
      </c>
      <c r="E12" s="116">
        <v>60</v>
      </c>
      <c r="F12" s="116">
        <v>166</v>
      </c>
      <c r="G12" s="116">
        <f t="shared" si="0"/>
        <v>106</v>
      </c>
      <c r="H12" s="153">
        <f t="shared" si="1"/>
        <v>276.66666666666669</v>
      </c>
      <c r="I12" s="185"/>
    </row>
    <row r="13" spans="1:9" ht="20.100000000000001" customHeight="1">
      <c r="A13" s="8" t="s">
        <v>79</v>
      </c>
      <c r="B13" s="9">
        <v>3060</v>
      </c>
      <c r="C13" s="154">
        <f>SUM(C14:C16)</f>
        <v>0</v>
      </c>
      <c r="D13" s="154">
        <f>SUM(D14:D16)</f>
        <v>33.5</v>
      </c>
      <c r="E13" s="154">
        <f>SUM(E14:E16)</f>
        <v>0</v>
      </c>
      <c r="F13" s="154">
        <f>SUM(F14:F16)</f>
        <v>0</v>
      </c>
      <c r="G13" s="116">
        <f t="shared" si="0"/>
        <v>0</v>
      </c>
      <c r="H13" s="153" t="e">
        <f t="shared" si="1"/>
        <v>#DIV/0!</v>
      </c>
      <c r="I13" s="185"/>
    </row>
    <row r="14" spans="1:9" ht="18" customHeight="1">
      <c r="A14" s="8" t="s">
        <v>77</v>
      </c>
      <c r="B14" s="6">
        <v>3061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0"/>
        <v>0</v>
      </c>
      <c r="H14" s="153" t="e">
        <f t="shared" si="1"/>
        <v>#DIV/0!</v>
      </c>
      <c r="I14" s="185"/>
    </row>
    <row r="15" spans="1:9" ht="18" customHeight="1">
      <c r="A15" s="8" t="s">
        <v>80</v>
      </c>
      <c r="B15" s="6">
        <v>3062</v>
      </c>
      <c r="C15" s="116">
        <v>0</v>
      </c>
      <c r="D15" s="116">
        <v>33.5</v>
      </c>
      <c r="E15" s="116">
        <v>0</v>
      </c>
      <c r="F15" s="116">
        <v>0</v>
      </c>
      <c r="G15" s="116">
        <f t="shared" si="0"/>
        <v>0</v>
      </c>
      <c r="H15" s="153" t="e">
        <f t="shared" si="1"/>
        <v>#DIV/0!</v>
      </c>
      <c r="I15" s="185"/>
    </row>
    <row r="16" spans="1:9" ht="18" customHeight="1">
      <c r="A16" s="8" t="s">
        <v>97</v>
      </c>
      <c r="B16" s="6">
        <v>3063</v>
      </c>
      <c r="C16" s="116">
        <v>0</v>
      </c>
      <c r="D16" s="116">
        <v>0</v>
      </c>
      <c r="E16" s="116">
        <v>0</v>
      </c>
      <c r="F16" s="116">
        <v>0</v>
      </c>
      <c r="G16" s="116">
        <f t="shared" si="0"/>
        <v>0</v>
      </c>
      <c r="H16" s="153" t="e">
        <f t="shared" si="1"/>
        <v>#DIV/0!</v>
      </c>
      <c r="I16" s="185"/>
    </row>
    <row r="17" spans="1:9" ht="18" customHeight="1">
      <c r="A17" s="8" t="s">
        <v>360</v>
      </c>
      <c r="B17" s="9">
        <v>3070</v>
      </c>
      <c r="C17" s="116">
        <v>3010.53</v>
      </c>
      <c r="D17" s="116">
        <v>2177.623</v>
      </c>
      <c r="E17" s="116">
        <v>389.5</v>
      </c>
      <c r="F17" s="116">
        <v>792.12299999999993</v>
      </c>
      <c r="G17" s="116">
        <f t="shared" si="0"/>
        <v>402.62299999999993</v>
      </c>
      <c r="H17" s="153">
        <f t="shared" si="1"/>
        <v>203.36919127086003</v>
      </c>
      <c r="I17" s="185"/>
    </row>
    <row r="18" spans="1:9" ht="20.100000000000001" customHeight="1">
      <c r="A18" s="10" t="s">
        <v>380</v>
      </c>
      <c r="B18" s="11">
        <v>3100</v>
      </c>
      <c r="C18" s="123">
        <f>SUM(C19:C22,C26,C36,C37)</f>
        <v>-339019.94539999997</v>
      </c>
      <c r="D18" s="123">
        <f>SUM(D19:D22,D26,D36,D37)</f>
        <v>-368717.23799999995</v>
      </c>
      <c r="E18" s="123">
        <f>SUM(E19:E22,E26,E36,E37)</f>
        <v>-127398.46787512928</v>
      </c>
      <c r="F18" s="123">
        <f>SUM(F19:F22,F26,F36,F37)</f>
        <v>-135092.70800000001</v>
      </c>
      <c r="G18" s="124">
        <f>F18-E18</f>
        <v>-7694.240124870732</v>
      </c>
      <c r="H18" s="155">
        <f>(F18/E18)*100</f>
        <v>106.03950758058747</v>
      </c>
      <c r="I18" s="220"/>
    </row>
    <row r="19" spans="1:9" ht="18" customHeight="1">
      <c r="A19" s="8" t="s">
        <v>241</v>
      </c>
      <c r="B19" s="9">
        <v>3110</v>
      </c>
      <c r="C19" s="116">
        <v>-135688.30000000002</v>
      </c>
      <c r="D19" s="116">
        <v>-132195.5</v>
      </c>
      <c r="E19" s="116">
        <v>-45544.956268935464</v>
      </c>
      <c r="F19" s="116">
        <v>-50947</v>
      </c>
      <c r="G19" s="116">
        <f>F19-E19</f>
        <v>-5402.0437310645357</v>
      </c>
      <c r="H19" s="153">
        <f>(F19/E19)*100</f>
        <v>111.86090441972621</v>
      </c>
      <c r="I19" s="185"/>
    </row>
    <row r="20" spans="1:9" ht="18" customHeight="1">
      <c r="A20" s="8" t="s">
        <v>242</v>
      </c>
      <c r="B20" s="9">
        <v>3120</v>
      </c>
      <c r="C20" s="116">
        <v>-113399.49999999999</v>
      </c>
      <c r="D20" s="116">
        <v>-139940.08299999998</v>
      </c>
      <c r="E20" s="116">
        <v>-48424.318894999997</v>
      </c>
      <c r="F20" s="116">
        <v>-50061.182999999997</v>
      </c>
      <c r="G20" s="116">
        <f t="shared" ref="G20:G37" si="2">F20-E20</f>
        <v>-1636.8641050000006</v>
      </c>
      <c r="H20" s="153">
        <f t="shared" ref="H20:H37" si="3">(F20/E20)*100</f>
        <v>103.3802522004476</v>
      </c>
      <c r="I20" s="185"/>
    </row>
    <row r="21" spans="1:9" ht="18" customHeight="1">
      <c r="A21" s="8" t="s">
        <v>6</v>
      </c>
      <c r="B21" s="9">
        <v>3130</v>
      </c>
      <c r="C21" s="116">
        <v>-27756.5</v>
      </c>
      <c r="D21" s="116">
        <v>-35624.800000000003</v>
      </c>
      <c r="E21" s="116">
        <v>-12836.03982</v>
      </c>
      <c r="F21" s="116">
        <v>-14872.099999999999</v>
      </c>
      <c r="G21" s="116">
        <f t="shared" si="2"/>
        <v>-2036.0601799999986</v>
      </c>
      <c r="H21" s="153">
        <f t="shared" si="3"/>
        <v>115.86205877008567</v>
      </c>
      <c r="I21" s="185"/>
    </row>
    <row r="22" spans="1:9" ht="18" customHeight="1">
      <c r="A22" s="8" t="s">
        <v>78</v>
      </c>
      <c r="B22" s="9">
        <v>3140</v>
      </c>
      <c r="C22" s="154">
        <f>SUM(C23:C25)</f>
        <v>0</v>
      </c>
      <c r="D22" s="154">
        <f>SUM(D23:D25)</f>
        <v>0</v>
      </c>
      <c r="E22" s="154">
        <f>SUM(E23:E25)</f>
        <v>0</v>
      </c>
      <c r="F22" s="154">
        <f>SUM(F23:F25)</f>
        <v>0</v>
      </c>
      <c r="G22" s="116">
        <f t="shared" si="2"/>
        <v>0</v>
      </c>
      <c r="H22" s="153" t="e">
        <f t="shared" si="3"/>
        <v>#DIV/0!</v>
      </c>
      <c r="I22" s="185"/>
    </row>
    <row r="23" spans="1:9" ht="18" customHeight="1">
      <c r="A23" s="8" t="s">
        <v>77</v>
      </c>
      <c r="B23" s="6">
        <v>3141</v>
      </c>
      <c r="C23" s="116" t="s">
        <v>210</v>
      </c>
      <c r="D23" s="116" t="s">
        <v>210</v>
      </c>
      <c r="E23" s="116" t="s">
        <v>210</v>
      </c>
      <c r="F23" s="116" t="s">
        <v>210</v>
      </c>
      <c r="G23" s="116" t="e">
        <f t="shared" si="2"/>
        <v>#VALUE!</v>
      </c>
      <c r="H23" s="153" t="e">
        <f t="shared" si="3"/>
        <v>#VALUE!</v>
      </c>
      <c r="I23" s="185"/>
    </row>
    <row r="24" spans="1:9" ht="18" customHeight="1">
      <c r="A24" s="8" t="s">
        <v>80</v>
      </c>
      <c r="B24" s="6">
        <v>3142</v>
      </c>
      <c r="C24" s="116" t="s">
        <v>210</v>
      </c>
      <c r="D24" s="116" t="s">
        <v>210</v>
      </c>
      <c r="E24" s="116" t="s">
        <v>210</v>
      </c>
      <c r="F24" s="116" t="s">
        <v>210</v>
      </c>
      <c r="G24" s="116" t="e">
        <f t="shared" si="2"/>
        <v>#VALUE!</v>
      </c>
      <c r="H24" s="153" t="e">
        <f t="shared" si="3"/>
        <v>#VALUE!</v>
      </c>
      <c r="I24" s="185"/>
    </row>
    <row r="25" spans="1:9" ht="18" customHeight="1">
      <c r="A25" s="8" t="s">
        <v>97</v>
      </c>
      <c r="B25" s="6">
        <v>3143</v>
      </c>
      <c r="C25" s="116" t="s">
        <v>210</v>
      </c>
      <c r="D25" s="116" t="s">
        <v>210</v>
      </c>
      <c r="E25" s="116" t="s">
        <v>210</v>
      </c>
      <c r="F25" s="116" t="s">
        <v>210</v>
      </c>
      <c r="G25" s="116" t="e">
        <f t="shared" si="2"/>
        <v>#VALUE!</v>
      </c>
      <c r="H25" s="153" t="e">
        <f t="shared" si="3"/>
        <v>#VALUE!</v>
      </c>
      <c r="I25" s="185"/>
    </row>
    <row r="26" spans="1:9" ht="36" customHeight="1">
      <c r="A26" s="8" t="s">
        <v>417</v>
      </c>
      <c r="B26" s="9">
        <v>3150</v>
      </c>
      <c r="C26" s="154">
        <f>SUM(C27:C32,C35)</f>
        <v>-60516.422399999996</v>
      </c>
      <c r="D26" s="154">
        <f>SUM(D27:D32,D35)</f>
        <v>-59223.011000000006</v>
      </c>
      <c r="E26" s="154">
        <f>SUM(E27:E32,E35)</f>
        <v>-20174.552891193802</v>
      </c>
      <c r="F26" s="154">
        <f>SUM(F27:F32,F35)</f>
        <v>-18630.281000000003</v>
      </c>
      <c r="G26" s="116">
        <f t="shared" si="2"/>
        <v>1544.2718911937991</v>
      </c>
      <c r="H26" s="153">
        <f t="shared" si="3"/>
        <v>92.345446763938583</v>
      </c>
      <c r="I26" s="185"/>
    </row>
    <row r="27" spans="1:9" ht="18" customHeight="1">
      <c r="A27" s="8" t="s">
        <v>243</v>
      </c>
      <c r="B27" s="6">
        <v>3151</v>
      </c>
      <c r="C27" s="116">
        <v>-14553.4</v>
      </c>
      <c r="D27" s="116">
        <v>-9809.5</v>
      </c>
      <c r="E27" s="116">
        <v>-173.09664768304486</v>
      </c>
      <c r="F27" s="116">
        <v>-939.5</v>
      </c>
      <c r="G27" s="116">
        <f t="shared" si="2"/>
        <v>-766.40335231695508</v>
      </c>
      <c r="H27" s="153">
        <f t="shared" si="3"/>
        <v>542.76036686759346</v>
      </c>
      <c r="I27" s="185"/>
    </row>
    <row r="28" spans="1:9" ht="18" customHeight="1">
      <c r="A28" s="8" t="s">
        <v>244</v>
      </c>
      <c r="B28" s="6">
        <v>3152</v>
      </c>
      <c r="C28" s="116">
        <v>-11870.742</v>
      </c>
      <c r="D28" s="116">
        <v>-13077.959000000001</v>
      </c>
      <c r="E28" s="116">
        <v>-6395.7391385107567</v>
      </c>
      <c r="F28" s="116">
        <v>-4911.4589999999998</v>
      </c>
      <c r="G28" s="116">
        <f t="shared" si="2"/>
        <v>1484.2801385107568</v>
      </c>
      <c r="H28" s="153">
        <f t="shared" si="3"/>
        <v>76.792672334407143</v>
      </c>
      <c r="I28" s="185"/>
    </row>
    <row r="29" spans="1:9" ht="18" customHeight="1">
      <c r="A29" s="8" t="s">
        <v>72</v>
      </c>
      <c r="B29" s="6">
        <v>3153</v>
      </c>
      <c r="C29" s="116">
        <v>0</v>
      </c>
      <c r="D29" s="116">
        <v>0</v>
      </c>
      <c r="E29" s="116">
        <v>0</v>
      </c>
      <c r="F29" s="116">
        <v>0</v>
      </c>
      <c r="G29" s="116">
        <f t="shared" si="2"/>
        <v>0</v>
      </c>
      <c r="H29" s="153" t="e">
        <f t="shared" si="3"/>
        <v>#DIV/0!</v>
      </c>
      <c r="I29" s="185"/>
    </row>
    <row r="30" spans="1:9" ht="18" customHeight="1">
      <c r="A30" s="8" t="s">
        <v>245</v>
      </c>
      <c r="B30" s="6">
        <v>3154</v>
      </c>
      <c r="C30" s="116">
        <v>0</v>
      </c>
      <c r="D30" s="116">
        <v>0</v>
      </c>
      <c r="E30" s="116">
        <v>0</v>
      </c>
      <c r="F30" s="116">
        <v>0</v>
      </c>
      <c r="G30" s="116">
        <f t="shared" si="2"/>
        <v>0</v>
      </c>
      <c r="H30" s="153" t="e">
        <f t="shared" si="3"/>
        <v>#DIV/0!</v>
      </c>
      <c r="I30" s="185"/>
    </row>
    <row r="31" spans="1:9" ht="18" customHeight="1">
      <c r="A31" s="8" t="s">
        <v>71</v>
      </c>
      <c r="B31" s="6">
        <v>3155</v>
      </c>
      <c r="C31" s="116">
        <v>-24034.226999999999</v>
      </c>
      <c r="D31" s="116">
        <v>-29545.3</v>
      </c>
      <c r="E31" s="116">
        <v>-10276.032579999999</v>
      </c>
      <c r="F31" s="116">
        <v>-8407.1000000000022</v>
      </c>
      <c r="G31" s="116">
        <f t="shared" si="2"/>
        <v>1868.932579999997</v>
      </c>
      <c r="H31" s="153">
        <f t="shared" si="3"/>
        <v>81.81270285540495</v>
      </c>
      <c r="I31" s="185"/>
    </row>
    <row r="32" spans="1:9" ht="18" customHeight="1">
      <c r="A32" s="8" t="s">
        <v>381</v>
      </c>
      <c r="B32" s="6">
        <v>3156</v>
      </c>
      <c r="C32" s="154">
        <f>SUM(C33:C34)</f>
        <v>0</v>
      </c>
      <c r="D32" s="154">
        <f>SUM(D33:D34)</f>
        <v>0</v>
      </c>
      <c r="E32" s="154">
        <f>SUM(E33:E34)</f>
        <v>0</v>
      </c>
      <c r="F32" s="154">
        <f>SUM(F33:F34)</f>
        <v>0</v>
      </c>
      <c r="G32" s="116">
        <f t="shared" si="2"/>
        <v>0</v>
      </c>
      <c r="H32" s="153" t="e">
        <f t="shared" si="3"/>
        <v>#DIV/0!</v>
      </c>
      <c r="I32" s="185"/>
    </row>
    <row r="33" spans="1:9" ht="38.25" customHeight="1">
      <c r="A33" s="8" t="s">
        <v>324</v>
      </c>
      <c r="B33" s="6" t="s">
        <v>418</v>
      </c>
      <c r="C33" s="116" t="s">
        <v>210</v>
      </c>
      <c r="D33" s="116" t="s">
        <v>210</v>
      </c>
      <c r="E33" s="116" t="s">
        <v>210</v>
      </c>
      <c r="F33" s="116" t="s">
        <v>210</v>
      </c>
      <c r="G33" s="116" t="e">
        <f t="shared" si="2"/>
        <v>#VALUE!</v>
      </c>
      <c r="H33" s="153" t="e">
        <f t="shared" si="3"/>
        <v>#VALUE!</v>
      </c>
      <c r="I33" s="185"/>
    </row>
    <row r="34" spans="1:9" ht="63.75" customHeight="1">
      <c r="A34" s="8" t="s">
        <v>426</v>
      </c>
      <c r="B34" s="6" t="s">
        <v>419</v>
      </c>
      <c r="C34" s="116" t="s">
        <v>210</v>
      </c>
      <c r="D34" s="116" t="s">
        <v>210</v>
      </c>
      <c r="E34" s="116" t="s">
        <v>210</v>
      </c>
      <c r="F34" s="116" t="s">
        <v>210</v>
      </c>
      <c r="G34" s="116" t="e">
        <f t="shared" si="2"/>
        <v>#VALUE!</v>
      </c>
      <c r="H34" s="153" t="e">
        <f t="shared" si="3"/>
        <v>#VALUE!</v>
      </c>
      <c r="I34" s="185"/>
    </row>
    <row r="35" spans="1:9" ht="18" customHeight="1">
      <c r="A35" s="8" t="s">
        <v>393</v>
      </c>
      <c r="B35" s="6">
        <v>3157</v>
      </c>
      <c r="C35" s="116">
        <v>-10058.053400000001</v>
      </c>
      <c r="D35" s="116">
        <v>-6790.2520000000004</v>
      </c>
      <c r="E35" s="116">
        <v>-3329.6845250000001</v>
      </c>
      <c r="F35" s="116">
        <v>-4372.2219999999998</v>
      </c>
      <c r="G35" s="116">
        <f t="shared" si="2"/>
        <v>-1042.5374749999996</v>
      </c>
      <c r="H35" s="153">
        <f t="shared" si="3"/>
        <v>131.31039794227951</v>
      </c>
      <c r="I35" s="185"/>
    </row>
    <row r="36" spans="1:9" ht="18" customHeight="1">
      <c r="A36" s="8" t="s">
        <v>246</v>
      </c>
      <c r="B36" s="9">
        <v>3160</v>
      </c>
      <c r="C36" s="116">
        <v>-94.1</v>
      </c>
      <c r="D36" s="116">
        <v>0</v>
      </c>
      <c r="E36" s="116">
        <v>0</v>
      </c>
      <c r="F36" s="116">
        <v>0</v>
      </c>
      <c r="G36" s="116">
        <f t="shared" si="2"/>
        <v>0</v>
      </c>
      <c r="H36" s="153" t="e">
        <f t="shared" si="3"/>
        <v>#DIV/0!</v>
      </c>
      <c r="I36" s="185"/>
    </row>
    <row r="37" spans="1:9" ht="18" customHeight="1">
      <c r="A37" s="8" t="s">
        <v>382</v>
      </c>
      <c r="B37" s="9">
        <v>3170</v>
      </c>
      <c r="C37" s="116">
        <v>-1565.123</v>
      </c>
      <c r="D37" s="116">
        <v>-1733.8440000000001</v>
      </c>
      <c r="E37" s="116">
        <v>-418.6</v>
      </c>
      <c r="F37" s="116">
        <v>-582.14399999999989</v>
      </c>
      <c r="G37" s="116">
        <f t="shared" si="2"/>
        <v>-163.54399999999987</v>
      </c>
      <c r="H37" s="153">
        <f t="shared" si="3"/>
        <v>139.0692785475394</v>
      </c>
      <c r="I37" s="185"/>
    </row>
    <row r="38" spans="1:9" ht="20.100000000000001" customHeight="1">
      <c r="A38" s="10" t="s">
        <v>256</v>
      </c>
      <c r="B38" s="11">
        <v>3195</v>
      </c>
      <c r="C38" s="123">
        <f>SUM(C7,C18)</f>
        <v>-32488.550399999949</v>
      </c>
      <c r="D38" s="123">
        <f>SUM(D7,D18)</f>
        <v>-26818.476999999897</v>
      </c>
      <c r="E38" s="123">
        <f>SUM(E7,E18)</f>
        <v>-5006.0284384716942</v>
      </c>
      <c r="F38" s="123">
        <f>SUM(F7,F18)</f>
        <v>-9351.7470000000176</v>
      </c>
      <c r="G38" s="124">
        <f>F38-E38</f>
        <v>-4345.7185615283233</v>
      </c>
      <c r="H38" s="155">
        <f>(F38/E38)*100</f>
        <v>186.80970583649022</v>
      </c>
      <c r="I38" s="220"/>
    </row>
    <row r="39" spans="1:9" ht="20.100000000000001" customHeight="1">
      <c r="A39" s="229" t="s">
        <v>260</v>
      </c>
      <c r="B39" s="142"/>
      <c r="C39" s="142"/>
      <c r="D39" s="268"/>
      <c r="E39" s="269"/>
      <c r="F39" s="269"/>
      <c r="G39" s="269"/>
      <c r="H39" s="270"/>
      <c r="I39" s="221"/>
    </row>
    <row r="40" spans="1:9" ht="20.100000000000001" customHeight="1">
      <c r="A40" s="151" t="s">
        <v>383</v>
      </c>
      <c r="B40" s="141">
        <v>3200</v>
      </c>
      <c r="C40" s="123">
        <f>SUM(C41,C43:C47)</f>
        <v>47501.7</v>
      </c>
      <c r="D40" s="123">
        <f>SUM(D41,D43:D47)</f>
        <v>41637.1</v>
      </c>
      <c r="E40" s="123">
        <f>SUM(E41,E43:E47)</f>
        <v>80</v>
      </c>
      <c r="F40" s="123">
        <f>SUM(F41,F43:F47)</f>
        <v>21358.6</v>
      </c>
      <c r="G40" s="124">
        <f>F40-E40</f>
        <v>21278.6</v>
      </c>
      <c r="H40" s="155">
        <f>(F40/E40)*100</f>
        <v>26698.249999999996</v>
      </c>
      <c r="I40" s="220"/>
    </row>
    <row r="41" spans="1:9" ht="18" customHeight="1">
      <c r="A41" s="8" t="s">
        <v>384</v>
      </c>
      <c r="B41" s="6">
        <v>3210</v>
      </c>
      <c r="C41" s="116"/>
      <c r="D41" s="116"/>
      <c r="E41" s="116"/>
      <c r="F41" s="116"/>
      <c r="G41" s="116">
        <f>F41-E41</f>
        <v>0</v>
      </c>
      <c r="H41" s="153" t="e">
        <f>(F41/E41)*100</f>
        <v>#DIV/0!</v>
      </c>
      <c r="I41" s="185"/>
    </row>
    <row r="42" spans="1:9" ht="18" customHeight="1">
      <c r="A42" s="8" t="s">
        <v>385</v>
      </c>
      <c r="B42" s="9">
        <v>3215</v>
      </c>
      <c r="C42" s="116"/>
      <c r="D42" s="116"/>
      <c r="E42" s="116"/>
      <c r="F42" s="116"/>
      <c r="G42" s="116">
        <f t="shared" ref="G42:G47" si="4">F42-E42</f>
        <v>0</v>
      </c>
      <c r="H42" s="153" t="e">
        <f t="shared" ref="H42:H47" si="5">(F42/E42)*100</f>
        <v>#DIV/0!</v>
      </c>
      <c r="I42" s="185"/>
    </row>
    <row r="43" spans="1:9" ht="18" customHeight="1">
      <c r="A43" s="8" t="s">
        <v>386</v>
      </c>
      <c r="B43" s="9">
        <v>3220</v>
      </c>
      <c r="C43" s="116"/>
      <c r="D43" s="116"/>
      <c r="E43" s="116"/>
      <c r="F43" s="116"/>
      <c r="G43" s="116">
        <f t="shared" si="4"/>
        <v>0</v>
      </c>
      <c r="H43" s="153" t="e">
        <f t="shared" si="5"/>
        <v>#DIV/0!</v>
      </c>
      <c r="I43" s="185"/>
    </row>
    <row r="44" spans="1:9" ht="18" customHeight="1">
      <c r="A44" s="8" t="s">
        <v>387</v>
      </c>
      <c r="B44" s="9">
        <v>3225</v>
      </c>
      <c r="C44" s="116"/>
      <c r="D44" s="116"/>
      <c r="E44" s="116"/>
      <c r="F44" s="116"/>
      <c r="G44" s="116">
        <f t="shared" si="4"/>
        <v>0</v>
      </c>
      <c r="H44" s="153" t="e">
        <f t="shared" si="5"/>
        <v>#DIV/0!</v>
      </c>
      <c r="I44" s="185"/>
    </row>
    <row r="45" spans="1:9" ht="18" customHeight="1">
      <c r="A45" s="8" t="s">
        <v>388</v>
      </c>
      <c r="B45" s="9">
        <v>3230</v>
      </c>
      <c r="C45" s="116"/>
      <c r="D45" s="116"/>
      <c r="E45" s="116"/>
      <c r="F45" s="116"/>
      <c r="G45" s="116">
        <f t="shared" si="4"/>
        <v>0</v>
      </c>
      <c r="H45" s="153" t="e">
        <f t="shared" si="5"/>
        <v>#DIV/0!</v>
      </c>
      <c r="I45" s="185"/>
    </row>
    <row r="46" spans="1:9" ht="18" customHeight="1">
      <c r="A46" s="8" t="s">
        <v>420</v>
      </c>
      <c r="B46" s="9">
        <v>3235</v>
      </c>
      <c r="C46" s="116"/>
      <c r="D46" s="116"/>
      <c r="E46" s="116"/>
      <c r="F46" s="116"/>
      <c r="G46" s="116">
        <f t="shared" si="4"/>
        <v>0</v>
      </c>
      <c r="H46" s="153" t="e">
        <f t="shared" si="5"/>
        <v>#DIV/0!</v>
      </c>
      <c r="I46" s="185"/>
    </row>
    <row r="47" spans="1:9" ht="18" customHeight="1">
      <c r="A47" s="8" t="s">
        <v>360</v>
      </c>
      <c r="B47" s="9">
        <v>3240</v>
      </c>
      <c r="C47" s="116">
        <v>47501.7</v>
      </c>
      <c r="D47" s="116">
        <v>41637.1</v>
      </c>
      <c r="E47" s="116">
        <v>80</v>
      </c>
      <c r="F47" s="116">
        <v>21358.6</v>
      </c>
      <c r="G47" s="116">
        <f t="shared" si="4"/>
        <v>21278.6</v>
      </c>
      <c r="H47" s="153">
        <f t="shared" si="5"/>
        <v>26698.249999999996</v>
      </c>
      <c r="I47" s="185"/>
    </row>
    <row r="48" spans="1:9" ht="20.100000000000001" customHeight="1">
      <c r="A48" s="10" t="s">
        <v>389</v>
      </c>
      <c r="B48" s="11">
        <v>3255</v>
      </c>
      <c r="C48" s="123">
        <f>SUM(C49,C51,C55,C56)</f>
        <v>-47769.799999999996</v>
      </c>
      <c r="D48" s="123">
        <f>SUM(D49,D51,D55,D56)</f>
        <v>-22276.199999999997</v>
      </c>
      <c r="E48" s="123">
        <f>SUM(E49,E51,E55,E56)</f>
        <v>-255</v>
      </c>
      <c r="F48" s="123">
        <f>SUM(F49,F51,F55,F56)</f>
        <v>-21560.400000000001</v>
      </c>
      <c r="G48" s="124">
        <f>F48-E48</f>
        <v>-21305.4</v>
      </c>
      <c r="H48" s="155">
        <f>(F48/E48)*100</f>
        <v>8455.0588235294126</v>
      </c>
      <c r="I48" s="220"/>
    </row>
    <row r="49" spans="1:9" ht="18" customHeight="1">
      <c r="A49" s="8" t="s">
        <v>390</v>
      </c>
      <c r="B49" s="9">
        <v>3260</v>
      </c>
      <c r="C49" s="116">
        <v>0</v>
      </c>
      <c r="D49" s="116">
        <v>0</v>
      </c>
      <c r="E49" s="116">
        <v>0</v>
      </c>
      <c r="F49" s="116">
        <v>0</v>
      </c>
      <c r="G49" s="116">
        <f>F49-E49</f>
        <v>0</v>
      </c>
      <c r="H49" s="153" t="e">
        <f>(F49/E49)*100</f>
        <v>#DIV/0!</v>
      </c>
      <c r="I49" s="185"/>
    </row>
    <row r="50" spans="1:9" ht="18" customHeight="1">
      <c r="A50" s="8" t="s">
        <v>391</v>
      </c>
      <c r="B50" s="9">
        <v>3265</v>
      </c>
      <c r="C50" s="116">
        <v>0</v>
      </c>
      <c r="D50" s="116">
        <v>0</v>
      </c>
      <c r="E50" s="116">
        <v>0</v>
      </c>
      <c r="F50" s="116">
        <v>0</v>
      </c>
      <c r="G50" s="116">
        <f t="shared" ref="G50:G56" si="6">F50-E50</f>
        <v>0</v>
      </c>
      <c r="H50" s="153" t="e">
        <f t="shared" ref="H50:H56" si="7">(F50/E50)*100</f>
        <v>#DIV/0!</v>
      </c>
      <c r="I50" s="185"/>
    </row>
    <row r="51" spans="1:9" ht="18" customHeight="1">
      <c r="A51" s="8" t="s">
        <v>396</v>
      </c>
      <c r="B51" s="9">
        <v>3270</v>
      </c>
      <c r="C51" s="116">
        <v>-43983.299999999996</v>
      </c>
      <c r="D51" s="116">
        <v>-22276.199999999997</v>
      </c>
      <c r="E51" s="116">
        <v>-255</v>
      </c>
      <c r="F51" s="116">
        <v>-21560.400000000001</v>
      </c>
      <c r="G51" s="116">
        <f t="shared" si="6"/>
        <v>-21305.4</v>
      </c>
      <c r="H51" s="153">
        <f t="shared" si="7"/>
        <v>8455.0588235294126</v>
      </c>
      <c r="I51" s="185"/>
    </row>
    <row r="52" spans="1:9" ht="18" customHeight="1">
      <c r="A52" s="8" t="s">
        <v>397</v>
      </c>
      <c r="B52" s="9" t="s">
        <v>398</v>
      </c>
      <c r="C52" s="116">
        <v>-859.5</v>
      </c>
      <c r="D52" s="116">
        <v>-20535.7</v>
      </c>
      <c r="E52" s="116">
        <v>0</v>
      </c>
      <c r="F52" s="116">
        <v>-172.7</v>
      </c>
      <c r="G52" s="116">
        <f t="shared" si="6"/>
        <v>-172.7</v>
      </c>
      <c r="H52" s="153" t="e">
        <f t="shared" si="7"/>
        <v>#DIV/0!</v>
      </c>
      <c r="I52" s="185"/>
    </row>
    <row r="53" spans="1:9" ht="18" customHeight="1">
      <c r="A53" s="8" t="s">
        <v>399</v>
      </c>
      <c r="B53" s="9" t="s">
        <v>400</v>
      </c>
      <c r="C53" s="116">
        <v>0</v>
      </c>
      <c r="D53" s="116">
        <v>0</v>
      </c>
      <c r="E53" s="116">
        <v>0</v>
      </c>
      <c r="F53" s="116">
        <v>0</v>
      </c>
      <c r="G53" s="116">
        <f t="shared" si="6"/>
        <v>0</v>
      </c>
      <c r="H53" s="153" t="e">
        <f t="shared" si="7"/>
        <v>#DIV/0!</v>
      </c>
      <c r="I53" s="185"/>
    </row>
    <row r="54" spans="1:9" ht="18" customHeight="1">
      <c r="A54" s="8" t="s">
        <v>401</v>
      </c>
      <c r="B54" s="9" t="s">
        <v>402</v>
      </c>
      <c r="C54" s="116">
        <v>0</v>
      </c>
      <c r="D54" s="116">
        <v>0</v>
      </c>
      <c r="E54" s="116">
        <v>0</v>
      </c>
      <c r="F54" s="116">
        <v>0</v>
      </c>
      <c r="G54" s="116">
        <f t="shared" si="6"/>
        <v>0</v>
      </c>
      <c r="H54" s="153" t="e">
        <f t="shared" si="7"/>
        <v>#DIV/0!</v>
      </c>
      <c r="I54" s="185"/>
    </row>
    <row r="55" spans="1:9" ht="18" customHeight="1">
      <c r="A55" s="8" t="s">
        <v>392</v>
      </c>
      <c r="B55" s="9">
        <v>3280</v>
      </c>
      <c r="C55" s="116">
        <v>0</v>
      </c>
      <c r="D55" s="116">
        <v>0</v>
      </c>
      <c r="E55" s="116">
        <v>0</v>
      </c>
      <c r="F55" s="116">
        <v>0</v>
      </c>
      <c r="G55" s="116">
        <f t="shared" si="6"/>
        <v>0</v>
      </c>
      <c r="H55" s="153" t="e">
        <f t="shared" si="7"/>
        <v>#DIV/0!</v>
      </c>
      <c r="I55" s="185"/>
    </row>
    <row r="56" spans="1:9" ht="18" customHeight="1">
      <c r="A56" s="8" t="s">
        <v>393</v>
      </c>
      <c r="B56" s="9">
        <v>3290</v>
      </c>
      <c r="C56" s="116">
        <v>-3786.5</v>
      </c>
      <c r="D56" s="116">
        <v>0</v>
      </c>
      <c r="E56" s="116">
        <v>0</v>
      </c>
      <c r="F56" s="116">
        <v>0</v>
      </c>
      <c r="G56" s="116">
        <f t="shared" si="6"/>
        <v>0</v>
      </c>
      <c r="H56" s="153" t="e">
        <f t="shared" si="7"/>
        <v>#DIV/0!</v>
      </c>
      <c r="I56" s="185"/>
    </row>
    <row r="57" spans="1:9" ht="20.100000000000001" customHeight="1">
      <c r="A57" s="152" t="s">
        <v>116</v>
      </c>
      <c r="B57" s="144">
        <v>3295</v>
      </c>
      <c r="C57" s="190">
        <f>SUM(C40,C48)</f>
        <v>-268.09999999999854</v>
      </c>
      <c r="D57" s="190">
        <f>SUM(D40,D48)</f>
        <v>19360.900000000001</v>
      </c>
      <c r="E57" s="190">
        <f>SUM(E40,E48)</f>
        <v>-175</v>
      </c>
      <c r="F57" s="190">
        <f>SUM(F40,F48)</f>
        <v>-201.80000000000291</v>
      </c>
      <c r="G57" s="191">
        <f>F57-E57</f>
        <v>-26.80000000000291</v>
      </c>
      <c r="H57" s="192">
        <f>(F57/E57)*100</f>
        <v>115.31428571428737</v>
      </c>
      <c r="I57" s="220"/>
    </row>
    <row r="58" spans="1:9" ht="20.100000000000001" customHeight="1">
      <c r="A58" s="229" t="s">
        <v>261</v>
      </c>
      <c r="B58" s="142"/>
      <c r="C58" s="142"/>
      <c r="D58" s="142"/>
      <c r="E58" s="142"/>
      <c r="F58" s="142"/>
      <c r="G58" s="138"/>
      <c r="H58" s="194"/>
      <c r="I58" s="185"/>
    </row>
    <row r="59" spans="1:9" ht="20.100000000000001" customHeight="1">
      <c r="A59" s="151" t="s">
        <v>240</v>
      </c>
      <c r="B59" s="141">
        <v>3300</v>
      </c>
      <c r="C59" s="130">
        <f>SUM(C60,C61,C65)</f>
        <v>1394.4</v>
      </c>
      <c r="D59" s="130">
        <f>SUM(D60,D61,D65)</f>
        <v>92207</v>
      </c>
      <c r="E59" s="130">
        <f>SUM(E60,E61,E65)</f>
        <v>47229.1</v>
      </c>
      <c r="F59" s="130">
        <f>SUM(F60,F61,F65)</f>
        <v>47685</v>
      </c>
      <c r="G59" s="139">
        <f t="shared" ref="G59:G67" si="8">F59-E59</f>
        <v>455.90000000000146</v>
      </c>
      <c r="H59" s="193">
        <f t="shared" ref="H59:H67" si="9">(F59/E59)*100</f>
        <v>100.96529470178344</v>
      </c>
      <c r="I59" s="220"/>
    </row>
    <row r="60" spans="1:9" ht="18" customHeight="1">
      <c r="A60" s="8" t="s">
        <v>254</v>
      </c>
      <c r="B60" s="9">
        <v>3305</v>
      </c>
      <c r="C60" s="116"/>
      <c r="D60" s="116"/>
      <c r="E60" s="116"/>
      <c r="F60" s="116"/>
      <c r="G60" s="116">
        <f t="shared" si="8"/>
        <v>0</v>
      </c>
      <c r="H60" s="153" t="e">
        <f t="shared" si="9"/>
        <v>#DIV/0!</v>
      </c>
      <c r="I60" s="185"/>
    </row>
    <row r="61" spans="1:9" ht="18" customHeight="1">
      <c r="A61" s="8" t="s">
        <v>247</v>
      </c>
      <c r="B61" s="9">
        <v>3310</v>
      </c>
      <c r="C61" s="154">
        <f>SUM(C62:C64)</f>
        <v>0</v>
      </c>
      <c r="D61" s="154">
        <f>SUM(D62:D64)</f>
        <v>92207</v>
      </c>
      <c r="E61" s="154">
        <f>SUM(E62:E64)</f>
        <v>47229.1</v>
      </c>
      <c r="F61" s="154">
        <f>SUM(F62:F64)</f>
        <v>47685</v>
      </c>
      <c r="G61" s="116">
        <f t="shared" si="8"/>
        <v>455.90000000000146</v>
      </c>
      <c r="H61" s="153">
        <f t="shared" si="9"/>
        <v>100.96529470178344</v>
      </c>
      <c r="I61" s="185"/>
    </row>
    <row r="62" spans="1:9" ht="18" customHeight="1">
      <c r="A62" s="8" t="s">
        <v>77</v>
      </c>
      <c r="B62" s="6">
        <v>3311</v>
      </c>
      <c r="C62" s="116">
        <v>0</v>
      </c>
      <c r="D62" s="116">
        <v>92207</v>
      </c>
      <c r="E62" s="116">
        <v>47229.1</v>
      </c>
      <c r="F62" s="116">
        <v>47685</v>
      </c>
      <c r="G62" s="116">
        <f t="shared" si="8"/>
        <v>455.90000000000146</v>
      </c>
      <c r="H62" s="153">
        <f t="shared" si="9"/>
        <v>100.96529470178344</v>
      </c>
      <c r="I62" s="185"/>
    </row>
    <row r="63" spans="1:9" ht="18" customHeight="1">
      <c r="A63" s="8" t="s">
        <v>80</v>
      </c>
      <c r="B63" s="6">
        <v>3312</v>
      </c>
      <c r="C63" s="116"/>
      <c r="D63" s="116"/>
      <c r="E63" s="116"/>
      <c r="F63" s="116"/>
      <c r="G63" s="116">
        <f t="shared" si="8"/>
        <v>0</v>
      </c>
      <c r="H63" s="153" t="e">
        <f t="shared" si="9"/>
        <v>#DIV/0!</v>
      </c>
      <c r="I63" s="185"/>
    </row>
    <row r="64" spans="1:9" ht="18" customHeight="1">
      <c r="A64" s="8" t="s">
        <v>97</v>
      </c>
      <c r="B64" s="6">
        <v>3313</v>
      </c>
      <c r="C64" s="116"/>
      <c r="D64" s="116"/>
      <c r="E64" s="116"/>
      <c r="F64" s="116"/>
      <c r="G64" s="116">
        <f t="shared" si="8"/>
        <v>0</v>
      </c>
      <c r="H64" s="153" t="e">
        <f t="shared" si="9"/>
        <v>#DIV/0!</v>
      </c>
      <c r="I64" s="185"/>
    </row>
    <row r="65" spans="1:9" ht="18" customHeight="1">
      <c r="A65" s="8" t="s">
        <v>360</v>
      </c>
      <c r="B65" s="9">
        <v>3320</v>
      </c>
      <c r="C65" s="116">
        <v>1394.4</v>
      </c>
      <c r="D65" s="116">
        <v>0</v>
      </c>
      <c r="E65" s="116">
        <v>0</v>
      </c>
      <c r="F65" s="116">
        <v>0</v>
      </c>
      <c r="G65" s="116">
        <f t="shared" si="8"/>
        <v>0</v>
      </c>
      <c r="H65" s="153" t="e">
        <f t="shared" si="9"/>
        <v>#DIV/0!</v>
      </c>
      <c r="I65" s="185"/>
    </row>
    <row r="66" spans="1:9" ht="20.100000000000001" customHeight="1">
      <c r="A66" s="10" t="s">
        <v>394</v>
      </c>
      <c r="B66" s="11">
        <v>3330</v>
      </c>
      <c r="C66" s="123">
        <f>SUM(C67,C68,C72:C75)</f>
        <v>-1336.4</v>
      </c>
      <c r="D66" s="123">
        <f>SUM(D67,D68,D72:D75)</f>
        <v>-92207.2</v>
      </c>
      <c r="E66" s="123">
        <f>SUM(E67,E68,E72:E75)</f>
        <v>-47229.1</v>
      </c>
      <c r="F66" s="123">
        <f>SUM(F67,F68,F72:F75)</f>
        <v>-48989.2</v>
      </c>
      <c r="G66" s="124">
        <f t="shared" si="8"/>
        <v>-1760.0999999999985</v>
      </c>
      <c r="H66" s="155">
        <f t="shared" si="9"/>
        <v>103.726727801292</v>
      </c>
      <c r="I66" s="220"/>
    </row>
    <row r="67" spans="1:9" ht="18" customHeight="1">
      <c r="A67" s="8" t="s">
        <v>255</v>
      </c>
      <c r="B67" s="9">
        <v>3335</v>
      </c>
      <c r="C67" s="116" t="s">
        <v>210</v>
      </c>
      <c r="D67" s="116" t="s">
        <v>210</v>
      </c>
      <c r="E67" s="116" t="s">
        <v>210</v>
      </c>
      <c r="F67" s="116" t="s">
        <v>210</v>
      </c>
      <c r="G67" s="116" t="e">
        <f t="shared" si="8"/>
        <v>#VALUE!</v>
      </c>
      <c r="H67" s="153" t="e">
        <f t="shared" si="9"/>
        <v>#VALUE!</v>
      </c>
      <c r="I67" s="185"/>
    </row>
    <row r="68" spans="1:9" ht="18" customHeight="1">
      <c r="A68" s="8" t="s">
        <v>248</v>
      </c>
      <c r="B68" s="6">
        <v>3340</v>
      </c>
      <c r="C68" s="154">
        <f>SUM(C69:C71)</f>
        <v>0</v>
      </c>
      <c r="D68" s="154">
        <f>SUM(D69:D71)</f>
        <v>0</v>
      </c>
      <c r="E68" s="154">
        <f>SUM(E69:E71)</f>
        <v>0</v>
      </c>
      <c r="F68" s="154">
        <f>SUM(F69:F71)</f>
        <v>0</v>
      </c>
      <c r="G68" s="116">
        <f t="shared" ref="G68:G75" si="10">F68-E68</f>
        <v>0</v>
      </c>
      <c r="H68" s="153" t="e">
        <f t="shared" ref="H68:H75" si="11">(F68/E68)*100</f>
        <v>#DIV/0!</v>
      </c>
      <c r="I68" s="185"/>
    </row>
    <row r="69" spans="1:9" ht="18" customHeight="1">
      <c r="A69" s="8" t="s">
        <v>77</v>
      </c>
      <c r="B69" s="6">
        <v>3341</v>
      </c>
      <c r="C69" s="116" t="s">
        <v>210</v>
      </c>
      <c r="D69" s="116" t="s">
        <v>210</v>
      </c>
      <c r="E69" s="116" t="s">
        <v>210</v>
      </c>
      <c r="F69" s="116" t="s">
        <v>210</v>
      </c>
      <c r="G69" s="116" t="e">
        <f t="shared" si="10"/>
        <v>#VALUE!</v>
      </c>
      <c r="H69" s="153" t="e">
        <f t="shared" si="11"/>
        <v>#VALUE!</v>
      </c>
      <c r="I69" s="185"/>
    </row>
    <row r="70" spans="1:9" ht="18" customHeight="1">
      <c r="A70" s="8" t="s">
        <v>80</v>
      </c>
      <c r="B70" s="6">
        <v>3342</v>
      </c>
      <c r="C70" s="116" t="s">
        <v>210</v>
      </c>
      <c r="D70" s="116" t="s">
        <v>210</v>
      </c>
      <c r="E70" s="116" t="s">
        <v>210</v>
      </c>
      <c r="F70" s="116" t="s">
        <v>210</v>
      </c>
      <c r="G70" s="116" t="e">
        <f t="shared" si="10"/>
        <v>#VALUE!</v>
      </c>
      <c r="H70" s="153" t="e">
        <f t="shared" si="11"/>
        <v>#VALUE!</v>
      </c>
      <c r="I70" s="185"/>
    </row>
    <row r="71" spans="1:9" ht="18" customHeight="1">
      <c r="A71" s="8" t="s">
        <v>97</v>
      </c>
      <c r="B71" s="6">
        <v>3343</v>
      </c>
      <c r="C71" s="116" t="s">
        <v>210</v>
      </c>
      <c r="D71" s="116" t="s">
        <v>210</v>
      </c>
      <c r="E71" s="116" t="s">
        <v>210</v>
      </c>
      <c r="F71" s="116" t="s">
        <v>210</v>
      </c>
      <c r="G71" s="116" t="e">
        <f t="shared" si="10"/>
        <v>#VALUE!</v>
      </c>
      <c r="H71" s="153" t="e">
        <f t="shared" si="11"/>
        <v>#VALUE!</v>
      </c>
      <c r="I71" s="185"/>
    </row>
    <row r="72" spans="1:9" ht="18" customHeight="1">
      <c r="A72" s="8" t="s">
        <v>421</v>
      </c>
      <c r="B72" s="6">
        <v>3350</v>
      </c>
      <c r="C72" s="116" t="s">
        <v>210</v>
      </c>
      <c r="D72" s="116" t="s">
        <v>210</v>
      </c>
      <c r="E72" s="116" t="s">
        <v>210</v>
      </c>
      <c r="F72" s="116" t="s">
        <v>210</v>
      </c>
      <c r="G72" s="116" t="e">
        <f t="shared" si="10"/>
        <v>#VALUE!</v>
      </c>
      <c r="H72" s="153" t="e">
        <f t="shared" si="11"/>
        <v>#VALUE!</v>
      </c>
      <c r="I72" s="185"/>
    </row>
    <row r="73" spans="1:9" ht="21.75" customHeight="1">
      <c r="A73" s="8" t="s">
        <v>422</v>
      </c>
      <c r="B73" s="6">
        <v>3360</v>
      </c>
      <c r="C73" s="116" t="s">
        <v>210</v>
      </c>
      <c r="D73" s="116" t="s">
        <v>210</v>
      </c>
      <c r="E73" s="116" t="s">
        <v>210</v>
      </c>
      <c r="F73" s="116" t="s">
        <v>210</v>
      </c>
      <c r="G73" s="116" t="e">
        <f t="shared" si="10"/>
        <v>#VALUE!</v>
      </c>
      <c r="H73" s="153" t="e">
        <f t="shared" si="11"/>
        <v>#VALUE!</v>
      </c>
      <c r="I73" s="185"/>
    </row>
    <row r="74" spans="1:9" ht="23.25" customHeight="1">
      <c r="A74" s="8" t="s">
        <v>423</v>
      </c>
      <c r="B74" s="6">
        <v>3370</v>
      </c>
      <c r="C74" s="116" t="s">
        <v>210</v>
      </c>
      <c r="D74" s="116" t="s">
        <v>210</v>
      </c>
      <c r="E74" s="116" t="s">
        <v>210</v>
      </c>
      <c r="F74" s="116" t="s">
        <v>210</v>
      </c>
      <c r="G74" s="116" t="e">
        <f t="shared" si="10"/>
        <v>#VALUE!</v>
      </c>
      <c r="H74" s="153" t="e">
        <f t="shared" si="11"/>
        <v>#VALUE!</v>
      </c>
      <c r="I74" s="185"/>
    </row>
    <row r="75" spans="1:9" ht="18" customHeight="1">
      <c r="A75" s="8" t="s">
        <v>393</v>
      </c>
      <c r="B75" s="9">
        <v>3380</v>
      </c>
      <c r="C75" s="116">
        <v>-1336.4</v>
      </c>
      <c r="D75" s="116">
        <v>-92207.2</v>
      </c>
      <c r="E75" s="116">
        <v>-47229.1</v>
      </c>
      <c r="F75" s="116">
        <v>-48989.2</v>
      </c>
      <c r="G75" s="116">
        <f t="shared" si="10"/>
        <v>-1760.0999999999985</v>
      </c>
      <c r="H75" s="153">
        <f t="shared" si="11"/>
        <v>103.726727801292</v>
      </c>
      <c r="I75" s="185"/>
    </row>
    <row r="76" spans="1:9" ht="20.100000000000001" customHeight="1">
      <c r="A76" s="10" t="s">
        <v>117</v>
      </c>
      <c r="B76" s="11">
        <v>3395</v>
      </c>
      <c r="C76" s="123">
        <f>SUM(C59,C66)</f>
        <v>58</v>
      </c>
      <c r="D76" s="123">
        <f>SUM(D59,D66)</f>
        <v>-0.19999999999708962</v>
      </c>
      <c r="E76" s="123">
        <f>SUM(E59,E66)</f>
        <v>0</v>
      </c>
      <c r="F76" s="222">
        <f>SUM(F59,F66)</f>
        <v>-1304.1999999999971</v>
      </c>
      <c r="G76" s="124">
        <f>F76-E76</f>
        <v>-1304.1999999999971</v>
      </c>
      <c r="H76" s="155" t="e">
        <f>(F76/E76)*100</f>
        <v>#DIV/0!</v>
      </c>
      <c r="I76" s="220"/>
    </row>
    <row r="77" spans="1:9" ht="20.100000000000001" customHeight="1">
      <c r="A77" s="10" t="s">
        <v>403</v>
      </c>
      <c r="B77" s="11">
        <v>3400</v>
      </c>
      <c r="C77" s="123">
        <f>SUM(C38,C57,C76)</f>
        <v>-32698.650399999948</v>
      </c>
      <c r="D77" s="123">
        <f>SUM(D38,D57,D76)</f>
        <v>-7457.7769999998927</v>
      </c>
      <c r="E77" s="123">
        <f>SUM(E38,E57,E76)</f>
        <v>-5181.0284384716942</v>
      </c>
      <c r="F77" s="123">
        <f>SUM(F38,F57,F76)</f>
        <v>-10857.747000000018</v>
      </c>
      <c r="G77" s="124">
        <f>F77-E77</f>
        <v>-5676.7185615283233</v>
      </c>
      <c r="H77" s="155">
        <f>(F77/E77)*100</f>
        <v>209.56740787940643</v>
      </c>
      <c r="I77" s="220"/>
    </row>
    <row r="78" spans="1:9" ht="20.100000000000001" customHeight="1">
      <c r="A78" s="8" t="s">
        <v>262</v>
      </c>
      <c r="B78" s="9">
        <v>3405</v>
      </c>
      <c r="C78" s="116">
        <v>8720.2999999999993</v>
      </c>
      <c r="D78" s="116">
        <v>7377.8</v>
      </c>
      <c r="E78" s="116">
        <v>10129.586826933788</v>
      </c>
      <c r="F78" s="116">
        <v>7824.9</v>
      </c>
      <c r="G78" s="116">
        <f>F78-E78</f>
        <v>-2304.6868269337883</v>
      </c>
      <c r="H78" s="153">
        <f>(F78/E78)*100</f>
        <v>77.247968092777441</v>
      </c>
      <c r="I78" s="185"/>
    </row>
    <row r="79" spans="1:9" ht="20.100000000000001" customHeight="1">
      <c r="A79" s="90" t="s">
        <v>118</v>
      </c>
      <c r="B79" s="9">
        <v>3410</v>
      </c>
      <c r="C79" s="116">
        <v>0</v>
      </c>
      <c r="D79" s="116">
        <v>0</v>
      </c>
      <c r="E79" s="116">
        <v>0</v>
      </c>
      <c r="F79" s="116">
        <v>0</v>
      </c>
      <c r="G79" s="116">
        <f>F79-E79</f>
        <v>0</v>
      </c>
      <c r="H79" s="153" t="e">
        <f>(F79/E79)*100</f>
        <v>#DIV/0!</v>
      </c>
      <c r="I79" s="185"/>
    </row>
    <row r="80" spans="1:9" ht="20.100000000000001" customHeight="1">
      <c r="A80" s="8" t="s">
        <v>263</v>
      </c>
      <c r="B80" s="9">
        <v>3415</v>
      </c>
      <c r="C80" s="126">
        <f>SUM(C78,C77,C79)</f>
        <v>-23978.350399999948</v>
      </c>
      <c r="D80" s="126">
        <f>SUM(D78,D77,D79)</f>
        <v>-79.976999999892541</v>
      </c>
      <c r="E80" s="126">
        <f>SUM(E78,E77,E79)</f>
        <v>4948.5583884620937</v>
      </c>
      <c r="F80" s="126">
        <f>SUM(F78,F77,F79)</f>
        <v>-3032.8470000000179</v>
      </c>
      <c r="G80" s="116">
        <f>F80-E80</f>
        <v>-7981.4053884621117</v>
      </c>
      <c r="H80" s="153">
        <f>(F80/E80)*100</f>
        <v>-61.287485403250173</v>
      </c>
      <c r="I80" s="185"/>
    </row>
    <row r="81" spans="1:9" ht="20.100000000000001" customHeight="1">
      <c r="A81" s="28"/>
      <c r="B81" s="1"/>
      <c r="C81" s="160"/>
      <c r="D81" s="160"/>
      <c r="E81" s="160"/>
      <c r="F81" s="160"/>
      <c r="G81" s="160"/>
      <c r="H81" s="185"/>
      <c r="I81" s="185"/>
    </row>
    <row r="82" spans="1:9" s="16" customFormat="1">
      <c r="A82" s="2"/>
      <c r="B82" s="33"/>
      <c r="C82" s="33"/>
      <c r="D82" s="33"/>
      <c r="E82" s="33"/>
      <c r="F82" s="33"/>
      <c r="G82" s="33"/>
      <c r="H82" s="33"/>
      <c r="I82" s="33"/>
    </row>
    <row r="83" spans="1:9" s="3" customFormat="1" ht="27.75" customHeight="1">
      <c r="A83" s="60"/>
      <c r="B83" s="1"/>
      <c r="C83" s="255"/>
      <c r="D83" s="255"/>
      <c r="E83" s="83"/>
      <c r="F83" s="262"/>
      <c r="G83" s="262"/>
      <c r="H83" s="262"/>
    </row>
    <row r="84" spans="1:9">
      <c r="A84" s="79"/>
      <c r="B84" s="3"/>
      <c r="C84" s="249"/>
      <c r="D84" s="249"/>
      <c r="E84" s="3"/>
      <c r="F84" s="254"/>
      <c r="G84" s="254"/>
      <c r="H84" s="254"/>
      <c r="I84" s="4"/>
    </row>
  </sheetData>
  <sheetProtection password="CC7B" sheet="1"/>
  <mergeCells count="10">
    <mergeCell ref="C84:D84"/>
    <mergeCell ref="A1:H1"/>
    <mergeCell ref="A3:A4"/>
    <mergeCell ref="B3:B4"/>
    <mergeCell ref="C3:D3"/>
    <mergeCell ref="E3:H3"/>
    <mergeCell ref="F84:H84"/>
    <mergeCell ref="C83:D83"/>
    <mergeCell ref="F83:H83"/>
    <mergeCell ref="D39:H39"/>
  </mergeCells>
  <phoneticPr fontId="3" type="noConversion"/>
  <printOptions horizontalCentered="1" verticalCentered="1"/>
  <pageMargins left="0.59055118110236227" right="0.39370078740157483" top="0.59055118110236227" bottom="0.59055118110236227" header="0.19685039370078741" footer="0.23622047244094491"/>
  <pageSetup paperSize="9" scale="51" orientation="landscape" r:id="rId1"/>
  <headerFooter alignWithMargins="0"/>
  <rowBreaks count="2" manualBreakCount="2">
    <brk id="35" max="7" man="1"/>
    <brk id="80" max="7" man="1"/>
  </rowBreaks>
  <ignoredErrors>
    <ignoredError sqref="H7:H8 G57:H57 G38:H38 G76:H78 G48:H49 H18 G40:H41 G66:H67 G59:H6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zoomScale="75" zoomScaleNormal="75" zoomScaleSheetLayoutView="5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7" sqref="C17:D17"/>
    </sheetView>
  </sheetViews>
  <sheetFormatPr defaultRowHeight="18.75"/>
  <cols>
    <col min="1" max="1" width="75.140625" style="3" customWidth="1"/>
    <col min="2" max="2" width="9.85546875" style="25" customWidth="1"/>
    <col min="3" max="3" width="17.7109375" style="25" customWidth="1"/>
    <col min="4" max="4" width="17.140625" style="25" customWidth="1"/>
    <col min="5" max="5" width="18.140625" style="25" customWidth="1"/>
    <col min="6" max="6" width="17" style="25" customWidth="1"/>
    <col min="7" max="7" width="17.85546875" style="25" customWidth="1"/>
    <col min="8" max="8" width="18.140625" style="25" customWidth="1"/>
    <col min="9" max="9" width="9.5703125" style="3" customWidth="1"/>
    <col min="10" max="16384" width="9.140625" style="3"/>
  </cols>
  <sheetData>
    <row r="1" spans="1:9">
      <c r="A1" s="234" t="s">
        <v>141</v>
      </c>
      <c r="B1" s="234"/>
      <c r="C1" s="234"/>
      <c r="D1" s="234"/>
      <c r="E1" s="234"/>
      <c r="F1" s="234"/>
      <c r="G1" s="234"/>
      <c r="H1" s="234"/>
    </row>
    <row r="2" spans="1:9">
      <c r="A2" s="262"/>
      <c r="B2" s="262"/>
      <c r="C2" s="262"/>
      <c r="D2" s="262"/>
      <c r="E2" s="262"/>
      <c r="F2" s="262"/>
      <c r="G2" s="262"/>
      <c r="H2" s="262"/>
    </row>
    <row r="3" spans="1:9" ht="43.5" customHeight="1">
      <c r="A3" s="271" t="s">
        <v>180</v>
      </c>
      <c r="B3" s="235" t="s">
        <v>18</v>
      </c>
      <c r="C3" s="235" t="s">
        <v>152</v>
      </c>
      <c r="D3" s="235"/>
      <c r="E3" s="250" t="s">
        <v>444</v>
      </c>
      <c r="F3" s="250"/>
      <c r="G3" s="250"/>
      <c r="H3" s="250"/>
    </row>
    <row r="4" spans="1:9" ht="56.25" customHeight="1">
      <c r="A4" s="272"/>
      <c r="B4" s="235"/>
      <c r="C4" s="7" t="s">
        <v>167</v>
      </c>
      <c r="D4" s="7" t="s">
        <v>168</v>
      </c>
      <c r="E4" s="7" t="s">
        <v>169</v>
      </c>
      <c r="F4" s="7" t="s">
        <v>160</v>
      </c>
      <c r="G4" s="74" t="s">
        <v>175</v>
      </c>
      <c r="H4" s="74" t="s">
        <v>176</v>
      </c>
    </row>
    <row r="5" spans="1:9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9" s="5" customFormat="1" ht="37.5">
      <c r="A6" s="10" t="s">
        <v>70</v>
      </c>
      <c r="B6" s="195">
        <v>4000</v>
      </c>
      <c r="C6" s="123">
        <f>SUM(C7:C12)</f>
        <v>53362.821410000004</v>
      </c>
      <c r="D6" s="123">
        <f>SUM(D7:D12)</f>
        <v>92701.1</v>
      </c>
      <c r="E6" s="123">
        <f>SUM(E7:E12)</f>
        <v>53541</v>
      </c>
      <c r="F6" s="123">
        <f>SUM(F7:F12)</f>
        <v>89076.314999999988</v>
      </c>
      <c r="G6" s="124">
        <f>F6-E6</f>
        <v>35535.314999999988</v>
      </c>
      <c r="H6" s="155">
        <f>(F6/E6)*100</f>
        <v>166.37028632263122</v>
      </c>
    </row>
    <row r="7" spans="1:9" ht="20.100000000000001" customHeight="1">
      <c r="A7" s="8" t="s">
        <v>1</v>
      </c>
      <c r="B7" s="68" t="s">
        <v>146</v>
      </c>
      <c r="C7" s="116"/>
      <c r="D7" s="116"/>
      <c r="E7" s="116"/>
      <c r="F7" s="116"/>
      <c r="G7" s="124">
        <f t="shared" ref="G7:G12" si="0">F7-E7</f>
        <v>0</v>
      </c>
      <c r="H7" s="155" t="e">
        <f t="shared" ref="H7:H12" si="1">(F7/E7)*100</f>
        <v>#DIV/0!</v>
      </c>
    </row>
    <row r="8" spans="1:9" ht="20.100000000000001" customHeight="1">
      <c r="A8" s="8" t="s">
        <v>2</v>
      </c>
      <c r="B8" s="67">
        <v>4020</v>
      </c>
      <c r="C8" s="116">
        <v>52420.12141</v>
      </c>
      <c r="D8" s="116">
        <v>89330.8</v>
      </c>
      <c r="E8" s="116">
        <v>53286</v>
      </c>
      <c r="F8" s="116">
        <v>87245.214999999997</v>
      </c>
      <c r="G8" s="124">
        <f t="shared" si="0"/>
        <v>33959.214999999997</v>
      </c>
      <c r="H8" s="155">
        <f t="shared" si="1"/>
        <v>163.7300885786135</v>
      </c>
    </row>
    <row r="9" spans="1:9" ht="38.25" customHeight="1">
      <c r="A9" s="8" t="s">
        <v>30</v>
      </c>
      <c r="B9" s="68">
        <v>4030</v>
      </c>
      <c r="C9" s="116">
        <v>420.8</v>
      </c>
      <c r="D9" s="116">
        <v>339.1</v>
      </c>
      <c r="E9" s="116">
        <v>250</v>
      </c>
      <c r="F9" s="116">
        <v>133</v>
      </c>
      <c r="G9" s="124">
        <f t="shared" si="0"/>
        <v>-117</v>
      </c>
      <c r="H9" s="155">
        <f t="shared" si="1"/>
        <v>53.2</v>
      </c>
    </row>
    <row r="10" spans="1:9" ht="20.100000000000001" customHeight="1">
      <c r="A10" s="8" t="s">
        <v>3</v>
      </c>
      <c r="B10" s="67">
        <v>4040</v>
      </c>
      <c r="C10" s="116">
        <v>17</v>
      </c>
      <c r="D10" s="116">
        <v>2</v>
      </c>
      <c r="E10" s="116">
        <v>0</v>
      </c>
      <c r="F10" s="116">
        <v>0</v>
      </c>
      <c r="G10" s="124">
        <f t="shared" si="0"/>
        <v>0</v>
      </c>
      <c r="H10" s="155" t="e">
        <f t="shared" si="1"/>
        <v>#DIV/0!</v>
      </c>
    </row>
    <row r="11" spans="1:9" ht="37.5">
      <c r="A11" s="8" t="s">
        <v>60</v>
      </c>
      <c r="B11" s="68">
        <v>4050</v>
      </c>
      <c r="C11" s="116">
        <v>73.5</v>
      </c>
      <c r="D11" s="116">
        <v>82.2</v>
      </c>
      <c r="E11" s="116">
        <v>5</v>
      </c>
      <c r="F11" s="116">
        <v>33.200000000000003</v>
      </c>
      <c r="G11" s="124">
        <f t="shared" si="0"/>
        <v>28.200000000000003</v>
      </c>
      <c r="H11" s="155">
        <f t="shared" si="1"/>
        <v>664</v>
      </c>
    </row>
    <row r="12" spans="1:9">
      <c r="A12" s="8" t="s">
        <v>232</v>
      </c>
      <c r="B12" s="68">
        <v>4060</v>
      </c>
      <c r="C12" s="116">
        <v>431.4</v>
      </c>
      <c r="D12" s="116">
        <v>2947</v>
      </c>
      <c r="E12" s="116">
        <v>0</v>
      </c>
      <c r="F12" s="116">
        <v>1664.9</v>
      </c>
      <c r="G12" s="124">
        <f t="shared" si="0"/>
        <v>1664.9</v>
      </c>
      <c r="H12" s="155" t="e">
        <f t="shared" si="1"/>
        <v>#DIV/0!</v>
      </c>
    </row>
    <row r="13" spans="1:9">
      <c r="B13" s="3"/>
      <c r="C13" s="3"/>
      <c r="D13" s="3"/>
      <c r="E13" s="3"/>
      <c r="F13" s="3"/>
      <c r="G13" s="3"/>
      <c r="H13" s="3"/>
    </row>
    <row r="14" spans="1:9">
      <c r="B14" s="3"/>
      <c r="C14" s="3"/>
      <c r="D14" s="3"/>
      <c r="E14" s="3"/>
      <c r="F14" s="3"/>
      <c r="G14" s="3"/>
      <c r="H14" s="3"/>
    </row>
    <row r="15" spans="1:9" s="2" customFormat="1" ht="19.5" customHeight="1">
      <c r="A15" s="4"/>
      <c r="I15" s="3"/>
    </row>
    <row r="16" spans="1:9" ht="27.75" customHeight="1">
      <c r="A16" s="60"/>
      <c r="B16" s="1"/>
      <c r="C16" s="255"/>
      <c r="D16" s="255"/>
      <c r="E16" s="83"/>
      <c r="F16" s="262"/>
      <c r="G16" s="262"/>
      <c r="H16" s="262"/>
    </row>
    <row r="17" spans="1:8" s="2" customFormat="1">
      <c r="A17" s="25"/>
      <c r="B17" s="3"/>
      <c r="C17" s="249"/>
      <c r="D17" s="249"/>
      <c r="E17" s="3"/>
      <c r="F17" s="254"/>
      <c r="G17" s="254"/>
      <c r="H17" s="254"/>
    </row>
    <row r="18" spans="1:8">
      <c r="A18" s="53"/>
    </row>
    <row r="19" spans="1:8">
      <c r="A19" s="53"/>
    </row>
    <row r="20" spans="1:8">
      <c r="A20" s="53"/>
    </row>
    <row r="21" spans="1:8">
      <c r="A21" s="53"/>
    </row>
    <row r="22" spans="1:8">
      <c r="A22" s="53"/>
    </row>
    <row r="23" spans="1:8">
      <c r="A23" s="53"/>
    </row>
    <row r="24" spans="1:8">
      <c r="A24" s="53"/>
    </row>
    <row r="25" spans="1:8">
      <c r="A25" s="53"/>
    </row>
    <row r="26" spans="1:8">
      <c r="A26" s="53"/>
    </row>
    <row r="27" spans="1:8">
      <c r="A27" s="53"/>
    </row>
    <row r="28" spans="1:8">
      <c r="A28" s="53"/>
    </row>
    <row r="29" spans="1:8">
      <c r="A29" s="53"/>
    </row>
    <row r="30" spans="1:8">
      <c r="A30" s="53"/>
    </row>
    <row r="31" spans="1:8">
      <c r="A31" s="53"/>
    </row>
    <row r="32" spans="1:8">
      <c r="A32" s="53"/>
    </row>
    <row r="33" spans="1:1">
      <c r="A33" s="53"/>
    </row>
    <row r="34" spans="1:1">
      <c r="A34" s="53"/>
    </row>
    <row r="35" spans="1:1">
      <c r="A35" s="53"/>
    </row>
    <row r="36" spans="1:1">
      <c r="A36" s="53"/>
    </row>
    <row r="37" spans="1:1">
      <c r="A37" s="53"/>
    </row>
    <row r="38" spans="1:1">
      <c r="A38" s="53"/>
    </row>
    <row r="39" spans="1:1">
      <c r="A39" s="53"/>
    </row>
    <row r="40" spans="1:1">
      <c r="A40" s="53"/>
    </row>
    <row r="41" spans="1:1">
      <c r="A41" s="53"/>
    </row>
    <row r="42" spans="1:1">
      <c r="A42" s="53"/>
    </row>
    <row r="43" spans="1:1">
      <c r="A43" s="53"/>
    </row>
    <row r="44" spans="1:1">
      <c r="A44" s="53"/>
    </row>
    <row r="45" spans="1:1">
      <c r="A45" s="53"/>
    </row>
    <row r="46" spans="1:1">
      <c r="A46" s="53"/>
    </row>
    <row r="47" spans="1:1">
      <c r="A47" s="53"/>
    </row>
    <row r="48" spans="1:1">
      <c r="A48" s="53"/>
    </row>
    <row r="49" spans="1:1">
      <c r="A49" s="53"/>
    </row>
    <row r="50" spans="1:1">
      <c r="A50" s="53"/>
    </row>
    <row r="51" spans="1:1">
      <c r="A51" s="53"/>
    </row>
    <row r="52" spans="1:1">
      <c r="A52" s="53"/>
    </row>
    <row r="53" spans="1:1">
      <c r="A53" s="53"/>
    </row>
    <row r="54" spans="1:1">
      <c r="A54" s="53"/>
    </row>
    <row r="55" spans="1:1">
      <c r="A55" s="53"/>
    </row>
    <row r="56" spans="1:1">
      <c r="A56" s="53"/>
    </row>
    <row r="57" spans="1:1">
      <c r="A57" s="53"/>
    </row>
    <row r="58" spans="1:1">
      <c r="A58" s="53"/>
    </row>
    <row r="59" spans="1:1">
      <c r="A59" s="53"/>
    </row>
    <row r="60" spans="1:1">
      <c r="A60" s="53"/>
    </row>
    <row r="61" spans="1:1">
      <c r="A61" s="53"/>
    </row>
    <row r="62" spans="1:1">
      <c r="A62" s="53"/>
    </row>
    <row r="63" spans="1:1">
      <c r="A63" s="53"/>
    </row>
    <row r="64" spans="1:1">
      <c r="A64" s="53"/>
    </row>
    <row r="65" spans="1:1">
      <c r="A65" s="53"/>
    </row>
    <row r="66" spans="1:1">
      <c r="A66" s="53"/>
    </row>
    <row r="67" spans="1:1">
      <c r="A67" s="53"/>
    </row>
    <row r="68" spans="1:1">
      <c r="A68" s="53"/>
    </row>
    <row r="69" spans="1:1">
      <c r="A69" s="53"/>
    </row>
    <row r="70" spans="1:1">
      <c r="A70" s="53"/>
    </row>
    <row r="71" spans="1:1">
      <c r="A71" s="53"/>
    </row>
    <row r="72" spans="1:1">
      <c r="A72" s="53"/>
    </row>
    <row r="73" spans="1:1">
      <c r="A73" s="53"/>
    </row>
    <row r="74" spans="1:1">
      <c r="A74" s="53"/>
    </row>
    <row r="75" spans="1:1">
      <c r="A75" s="53"/>
    </row>
    <row r="76" spans="1:1">
      <c r="A76" s="53"/>
    </row>
    <row r="77" spans="1:1">
      <c r="A77" s="53"/>
    </row>
    <row r="78" spans="1:1">
      <c r="A78" s="53"/>
    </row>
    <row r="79" spans="1:1">
      <c r="A79" s="53"/>
    </row>
    <row r="80" spans="1:1">
      <c r="A80" s="53"/>
    </row>
    <row r="81" spans="1:1">
      <c r="A81" s="53"/>
    </row>
    <row r="82" spans="1:1">
      <c r="A82" s="53"/>
    </row>
    <row r="83" spans="1:1">
      <c r="A83" s="53"/>
    </row>
    <row r="84" spans="1:1">
      <c r="A84" s="53"/>
    </row>
    <row r="85" spans="1:1">
      <c r="A85" s="53"/>
    </row>
    <row r="86" spans="1:1">
      <c r="A86" s="53"/>
    </row>
    <row r="87" spans="1:1">
      <c r="A87" s="53"/>
    </row>
    <row r="88" spans="1:1">
      <c r="A88" s="53"/>
    </row>
    <row r="89" spans="1:1">
      <c r="A89" s="53"/>
    </row>
    <row r="90" spans="1:1">
      <c r="A90" s="53"/>
    </row>
    <row r="91" spans="1:1">
      <c r="A91" s="53"/>
    </row>
    <row r="92" spans="1:1">
      <c r="A92" s="53"/>
    </row>
    <row r="93" spans="1:1">
      <c r="A93" s="53"/>
    </row>
    <row r="94" spans="1:1">
      <c r="A94" s="53"/>
    </row>
    <row r="95" spans="1:1">
      <c r="A95" s="53"/>
    </row>
    <row r="96" spans="1:1">
      <c r="A96" s="53"/>
    </row>
    <row r="97" spans="1:1">
      <c r="A97" s="53"/>
    </row>
    <row r="98" spans="1:1">
      <c r="A98" s="53"/>
    </row>
    <row r="99" spans="1:1">
      <c r="A99" s="53"/>
    </row>
    <row r="100" spans="1:1">
      <c r="A100" s="53"/>
    </row>
    <row r="101" spans="1:1">
      <c r="A101" s="53"/>
    </row>
    <row r="102" spans="1:1">
      <c r="A102" s="53"/>
    </row>
    <row r="103" spans="1:1">
      <c r="A103" s="53"/>
    </row>
    <row r="104" spans="1:1">
      <c r="A104" s="53"/>
    </row>
    <row r="105" spans="1:1">
      <c r="A105" s="53"/>
    </row>
    <row r="106" spans="1:1">
      <c r="A106" s="53"/>
    </row>
    <row r="107" spans="1:1">
      <c r="A107" s="53"/>
    </row>
    <row r="108" spans="1:1">
      <c r="A108" s="53"/>
    </row>
    <row r="109" spans="1:1">
      <c r="A109" s="53"/>
    </row>
    <row r="110" spans="1:1">
      <c r="A110" s="53"/>
    </row>
    <row r="111" spans="1:1">
      <c r="A111" s="53"/>
    </row>
    <row r="112" spans="1:1">
      <c r="A112" s="53"/>
    </row>
    <row r="113" spans="1:1">
      <c r="A113" s="53"/>
    </row>
    <row r="114" spans="1:1">
      <c r="A114" s="53"/>
    </row>
    <row r="115" spans="1:1">
      <c r="A115" s="53"/>
    </row>
    <row r="116" spans="1:1">
      <c r="A116" s="53"/>
    </row>
    <row r="117" spans="1:1">
      <c r="A117" s="53"/>
    </row>
    <row r="118" spans="1:1">
      <c r="A118" s="53"/>
    </row>
    <row r="119" spans="1:1">
      <c r="A119" s="53"/>
    </row>
    <row r="120" spans="1:1">
      <c r="A120" s="53"/>
    </row>
    <row r="121" spans="1:1">
      <c r="A121" s="53"/>
    </row>
    <row r="122" spans="1:1">
      <c r="A122" s="53"/>
    </row>
    <row r="123" spans="1:1">
      <c r="A123" s="53"/>
    </row>
    <row r="124" spans="1:1">
      <c r="A124" s="53"/>
    </row>
    <row r="125" spans="1:1">
      <c r="A125" s="53"/>
    </row>
    <row r="126" spans="1:1">
      <c r="A126" s="53"/>
    </row>
    <row r="127" spans="1:1">
      <c r="A127" s="53"/>
    </row>
    <row r="128" spans="1:1">
      <c r="A128" s="53"/>
    </row>
    <row r="129" spans="1:1">
      <c r="A129" s="53"/>
    </row>
    <row r="130" spans="1:1">
      <c r="A130" s="53"/>
    </row>
    <row r="131" spans="1:1">
      <c r="A131" s="53"/>
    </row>
    <row r="132" spans="1:1">
      <c r="A132" s="53"/>
    </row>
    <row r="133" spans="1:1">
      <c r="A133" s="53"/>
    </row>
    <row r="134" spans="1:1">
      <c r="A134" s="53"/>
    </row>
    <row r="135" spans="1:1">
      <c r="A135" s="53"/>
    </row>
    <row r="136" spans="1:1">
      <c r="A136" s="53"/>
    </row>
    <row r="137" spans="1:1">
      <c r="A137" s="53"/>
    </row>
    <row r="138" spans="1:1">
      <c r="A138" s="53"/>
    </row>
    <row r="139" spans="1:1">
      <c r="A139" s="53"/>
    </row>
    <row r="140" spans="1:1">
      <c r="A140" s="53"/>
    </row>
    <row r="141" spans="1:1">
      <c r="A141" s="53"/>
    </row>
    <row r="142" spans="1:1">
      <c r="A142" s="53"/>
    </row>
    <row r="143" spans="1:1">
      <c r="A143" s="53"/>
    </row>
    <row r="144" spans="1:1">
      <c r="A144" s="53"/>
    </row>
    <row r="145" spans="1:1">
      <c r="A145" s="53"/>
    </row>
    <row r="146" spans="1:1">
      <c r="A146" s="53"/>
    </row>
    <row r="147" spans="1:1">
      <c r="A147" s="53"/>
    </row>
    <row r="148" spans="1:1">
      <c r="A148" s="53"/>
    </row>
    <row r="149" spans="1:1">
      <c r="A149" s="53"/>
    </row>
    <row r="150" spans="1:1">
      <c r="A150" s="53"/>
    </row>
    <row r="151" spans="1:1">
      <c r="A151" s="53"/>
    </row>
    <row r="152" spans="1:1">
      <c r="A152" s="53"/>
    </row>
    <row r="153" spans="1:1">
      <c r="A153" s="53"/>
    </row>
    <row r="154" spans="1:1">
      <c r="A154" s="53"/>
    </row>
    <row r="155" spans="1:1">
      <c r="A155" s="53"/>
    </row>
    <row r="156" spans="1:1">
      <c r="A156" s="53"/>
    </row>
    <row r="157" spans="1:1">
      <c r="A157" s="53"/>
    </row>
    <row r="158" spans="1:1">
      <c r="A158" s="53"/>
    </row>
    <row r="159" spans="1:1">
      <c r="A159" s="53"/>
    </row>
    <row r="160" spans="1:1">
      <c r="A160" s="53"/>
    </row>
    <row r="161" spans="1:1">
      <c r="A161" s="53"/>
    </row>
    <row r="162" spans="1:1">
      <c r="A162" s="53"/>
    </row>
    <row r="163" spans="1:1">
      <c r="A163" s="53"/>
    </row>
    <row r="164" spans="1:1">
      <c r="A164" s="53"/>
    </row>
    <row r="165" spans="1:1">
      <c r="A165" s="53"/>
    </row>
    <row r="166" spans="1:1">
      <c r="A166" s="53"/>
    </row>
    <row r="167" spans="1:1">
      <c r="A167" s="53"/>
    </row>
    <row r="168" spans="1:1">
      <c r="A168" s="53"/>
    </row>
    <row r="169" spans="1:1">
      <c r="A169" s="53"/>
    </row>
    <row r="170" spans="1:1">
      <c r="A170" s="53"/>
    </row>
    <row r="171" spans="1:1">
      <c r="A171" s="53"/>
    </row>
    <row r="172" spans="1:1">
      <c r="A172" s="53"/>
    </row>
    <row r="173" spans="1:1">
      <c r="A173" s="53"/>
    </row>
    <row r="174" spans="1:1">
      <c r="A174" s="53"/>
    </row>
    <row r="175" spans="1:1">
      <c r="A175" s="53"/>
    </row>
    <row r="176" spans="1:1">
      <c r="A176" s="53"/>
    </row>
    <row r="177" spans="1:1">
      <c r="A177" s="53"/>
    </row>
    <row r="178" spans="1:1">
      <c r="A178" s="53"/>
    </row>
    <row r="179" spans="1:1">
      <c r="A179" s="53"/>
    </row>
    <row r="180" spans="1:1">
      <c r="A180" s="53"/>
    </row>
    <row r="181" spans="1:1">
      <c r="A181" s="53"/>
    </row>
    <row r="182" spans="1:1">
      <c r="A182" s="53"/>
    </row>
    <row r="183" spans="1:1">
      <c r="A183" s="53"/>
    </row>
  </sheetData>
  <sheetProtection password="CC7B" sheet="1"/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rintOptions horizontalCentered="1"/>
  <pageMargins left="0.59055118110236227" right="0.39370078740157483" top="0.59055118110236227" bottom="0.59055118110236227" header="0.27559055118110237" footer="0.31496062992125984"/>
  <pageSetup paperSize="9" scale="54" firstPageNumber="9" orientation="landscape" useFirstPageNumber="1" r:id="rId1"/>
  <headerFooter alignWithMargins="0"/>
  <ignoredErrors>
    <ignoredError sqref="B7" numberStoredAsText="1"/>
    <ignoredError sqref="H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5" zoomScaleNormal="75" zoomScaleSheetLayoutView="52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E18" sqref="E18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/>
    <col min="11" max="11" width="27.140625" style="32" customWidth="1"/>
    <col min="12" max="16384" width="9.140625" style="32"/>
  </cols>
  <sheetData>
    <row r="1" spans="1:8" ht="19.5" customHeight="1">
      <c r="A1" s="275" t="s">
        <v>142</v>
      </c>
      <c r="B1" s="275"/>
      <c r="C1" s="275"/>
      <c r="D1" s="275"/>
      <c r="E1" s="275"/>
      <c r="F1" s="275"/>
      <c r="G1" s="275"/>
      <c r="H1" s="275"/>
    </row>
    <row r="2" spans="1:8" ht="16.5" customHeight="1"/>
    <row r="3" spans="1:8" ht="49.5" customHeight="1">
      <c r="A3" s="273" t="s">
        <v>180</v>
      </c>
      <c r="B3" s="273" t="s">
        <v>0</v>
      </c>
      <c r="C3" s="273" t="s">
        <v>83</v>
      </c>
      <c r="D3" s="235" t="s">
        <v>152</v>
      </c>
      <c r="E3" s="235"/>
      <c r="F3" s="235" t="s">
        <v>444</v>
      </c>
      <c r="G3" s="235"/>
      <c r="H3" s="273" t="s">
        <v>197</v>
      </c>
    </row>
    <row r="4" spans="1:8" ht="63" customHeight="1">
      <c r="A4" s="274"/>
      <c r="B4" s="274"/>
      <c r="C4" s="274"/>
      <c r="D4" s="7" t="s">
        <v>167</v>
      </c>
      <c r="E4" s="7" t="s">
        <v>168</v>
      </c>
      <c r="F4" s="7" t="s">
        <v>167</v>
      </c>
      <c r="G4" s="7" t="s">
        <v>168</v>
      </c>
      <c r="H4" s="274"/>
    </row>
    <row r="5" spans="1:8" s="65" customFormat="1" ht="18.7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s="65" customFormat="1" ht="24.95" customHeight="1">
      <c r="A6" s="64" t="s">
        <v>126</v>
      </c>
      <c r="B6" s="64"/>
      <c r="C6" s="44"/>
      <c r="D6" s="44"/>
      <c r="E6" s="44"/>
      <c r="F6" s="44"/>
      <c r="G6" s="44"/>
      <c r="H6" s="44"/>
    </row>
    <row r="7" spans="1:8" ht="56.25">
      <c r="A7" s="8" t="s">
        <v>373</v>
      </c>
      <c r="B7" s="7">
        <v>5000</v>
      </c>
      <c r="C7" s="111" t="s">
        <v>203</v>
      </c>
      <c r="D7" s="167">
        <f>('I. Фін результат'!C17/'I. Фін результат'!C7)*100</f>
        <v>-45.124727173063981</v>
      </c>
      <c r="E7" s="167">
        <f>('I. Фін результат'!D17/'I. Фін результат'!D7)*100</f>
        <v>-71.872133281177312</v>
      </c>
      <c r="F7" s="167">
        <f>('I. Фін результат'!E17/'I. Фін результат'!E7)*100</f>
        <v>-53.441606352190277</v>
      </c>
      <c r="G7" s="167">
        <f>('I. Фін результат'!F17/'I. Фін результат'!F7)*100</f>
        <v>-71.197970502962292</v>
      </c>
      <c r="H7" s="99"/>
    </row>
    <row r="8" spans="1:8" ht="56.25">
      <c r="A8" s="8" t="s">
        <v>374</v>
      </c>
      <c r="B8" s="7">
        <v>5010</v>
      </c>
      <c r="C8" s="111" t="s">
        <v>203</v>
      </c>
      <c r="D8" s="167">
        <f>('I. Фін результат'!C89/'I. Фін результат'!C7)*100</f>
        <v>7.8509383368575536</v>
      </c>
      <c r="E8" s="167">
        <f>('I. Фін результат'!D89/'I. Фін результат'!D7)*100</f>
        <v>8.4079283057579897</v>
      </c>
      <c r="F8" s="167">
        <f>('I. Фін результат'!E89/'I. Фін результат'!E7)*100</f>
        <v>6.7798366634009382</v>
      </c>
      <c r="G8" s="167">
        <f>('I. Фін результат'!F89/'I. Фін результат'!F7)*100</f>
        <v>17.504060044539678</v>
      </c>
      <c r="H8" s="99"/>
    </row>
    <row r="9" spans="1:8" ht="42.75" customHeight="1">
      <c r="A9" s="31" t="s">
        <v>375</v>
      </c>
      <c r="B9" s="7">
        <v>5020</v>
      </c>
      <c r="C9" s="111" t="s">
        <v>203</v>
      </c>
      <c r="D9" s="167">
        <f>('Осн. фін. пок.'!C62/'Осн. фін. пок.'!C139)*100</f>
        <v>-0.30103637351162466</v>
      </c>
      <c r="E9" s="167">
        <f>('Осн. фін. пок.'!D62/'Осн. фін. пок.'!D139)*100</f>
        <v>-3.3367002911086248</v>
      </c>
      <c r="F9" s="167"/>
      <c r="G9" s="167"/>
      <c r="H9" s="99" t="s">
        <v>204</v>
      </c>
    </row>
    <row r="10" spans="1:8" ht="42.75" customHeight="1">
      <c r="A10" s="31" t="s">
        <v>376</v>
      </c>
      <c r="B10" s="7">
        <v>5030</v>
      </c>
      <c r="C10" s="111" t="s">
        <v>203</v>
      </c>
      <c r="D10" s="167">
        <f>('Осн. фін. пок.'!C62/'Осн. фін. пок.'!C145)*100</f>
        <v>-0.30326012551472453</v>
      </c>
      <c r="E10" s="167">
        <f>('Осн. фін. пок.'!D62/'Осн. фін. пок.'!D145)*100</f>
        <v>-4.4795856636778995</v>
      </c>
      <c r="F10" s="167"/>
      <c r="G10" s="167"/>
      <c r="H10" s="99"/>
    </row>
    <row r="11" spans="1:8" ht="56.25">
      <c r="A11" s="31" t="s">
        <v>377</v>
      </c>
      <c r="B11" s="7">
        <v>5040</v>
      </c>
      <c r="C11" s="111" t="s">
        <v>203</v>
      </c>
      <c r="D11" s="167">
        <f>('Осн. фін. пок.'!C62/'Осн. фін. пок.'!C30)*100</f>
        <v>-10.459086963640887</v>
      </c>
      <c r="E11" s="167">
        <f>('Осн. фін. пок.'!D62/'Осн. фін. пок.'!D30)*100</f>
        <v>-11.590499869907667</v>
      </c>
      <c r="F11" s="167">
        <f>('Осн. фін. пок.'!E62/'Осн. фін. пок.'!E30)*100</f>
        <v>-4.7128000328160731</v>
      </c>
      <c r="G11" s="167">
        <f>('Осн. фін. пок.'!F62/'Осн. фін. пок.'!F30)*100</f>
        <v>-7.5151984677227377</v>
      </c>
      <c r="H11" s="99" t="s">
        <v>205</v>
      </c>
    </row>
    <row r="12" spans="1:8" ht="24.95" customHeight="1">
      <c r="A12" s="64" t="s">
        <v>128</v>
      </c>
      <c r="B12" s="7"/>
      <c r="C12" s="112"/>
      <c r="D12" s="98"/>
      <c r="E12" s="98"/>
      <c r="F12" s="98"/>
      <c r="G12" s="98"/>
      <c r="H12" s="99"/>
    </row>
    <row r="13" spans="1:8" ht="56.25">
      <c r="A13" s="99" t="s">
        <v>341</v>
      </c>
      <c r="B13" s="7">
        <v>5100</v>
      </c>
      <c r="C13" s="111"/>
      <c r="D13" s="167">
        <f>('Осн. фін. пок.'!C140+'Осн. фін. пок.'!C141)/'Осн. фін. пок.'!C47</f>
        <v>4.332587820185493</v>
      </c>
      <c r="E13" s="167">
        <f>('Осн. фін. пок.'!D140+'Осн. фін. пок.'!D141)/'Осн. фін. пок.'!D47</f>
        <v>10.60202610679694</v>
      </c>
      <c r="F13" s="167"/>
      <c r="G13" s="167"/>
      <c r="H13" s="99"/>
    </row>
    <row r="14" spans="1:8" s="65" customFormat="1" ht="56.25">
      <c r="A14" s="99" t="s">
        <v>361</v>
      </c>
      <c r="B14" s="7">
        <v>5110</v>
      </c>
      <c r="C14" s="111" t="s">
        <v>123</v>
      </c>
      <c r="D14" s="167">
        <f>'Осн. фін. пок.'!C145/('Осн. фін. пок.'!C140+'Осн. фін. пок.'!C141)</f>
        <v>101.39336181343235</v>
      </c>
      <c r="E14" s="167">
        <f>'Осн. фін. пок.'!D145/('Осн. фін. пок.'!D140+'Осн. фін. пок.'!D141)</f>
        <v>2.9025950562151976</v>
      </c>
      <c r="F14" s="167"/>
      <c r="G14" s="167"/>
      <c r="H14" s="99" t="s">
        <v>206</v>
      </c>
    </row>
    <row r="15" spans="1:8" s="65" customFormat="1" ht="56.25">
      <c r="A15" s="99" t="s">
        <v>362</v>
      </c>
      <c r="B15" s="7">
        <v>5120</v>
      </c>
      <c r="C15" s="111" t="s">
        <v>123</v>
      </c>
      <c r="D15" s="167">
        <f>'Осн. фін. пок.'!C137/'Осн. фін. пок.'!C141</f>
        <v>1.5794352675319692</v>
      </c>
      <c r="E15" s="167">
        <f>'Осн. фін. пок.'!D137/'Осн. фін. пок.'!D141</f>
        <v>2.6646345877312254</v>
      </c>
      <c r="F15" s="167"/>
      <c r="G15" s="167"/>
      <c r="H15" s="99" t="s">
        <v>208</v>
      </c>
    </row>
    <row r="16" spans="1:8" ht="24.95" customHeight="1">
      <c r="A16" s="64" t="s">
        <v>127</v>
      </c>
      <c r="B16" s="7"/>
      <c r="C16" s="111"/>
      <c r="D16" s="98"/>
      <c r="E16" s="98"/>
      <c r="F16" s="98"/>
      <c r="G16" s="98"/>
      <c r="H16" s="99"/>
    </row>
    <row r="17" spans="1:11" ht="42.75" customHeight="1">
      <c r="A17" s="99" t="s">
        <v>363</v>
      </c>
      <c r="B17" s="7">
        <v>5200</v>
      </c>
      <c r="C17" s="111"/>
      <c r="D17" s="167">
        <f>'Осн. фін. пок.'!C114/'Осн. фін. пок.'!C74</f>
        <v>2.9605715226497269</v>
      </c>
      <c r="E17" s="167">
        <f>'Осн. фін. пок.'!D114/'Осн. фін. пок.'!D74</f>
        <v>2.9927136197523216</v>
      </c>
      <c r="F17" s="167">
        <f>'Осн. фін. пок.'!E114/'Осн. фін. пок.'!E74</f>
        <v>8.9623832999468185</v>
      </c>
      <c r="G17" s="167">
        <f>'Осн. фін. пок.'!F114/'Осн. фін. пок.'!F74</f>
        <v>8.1161450360813472</v>
      </c>
      <c r="H17" s="99"/>
    </row>
    <row r="18" spans="1:11" ht="75">
      <c r="A18" s="99" t="s">
        <v>364</v>
      </c>
      <c r="B18" s="7">
        <v>5210</v>
      </c>
      <c r="C18" s="111"/>
      <c r="D18" s="167">
        <f>'Осн. фін. пок.'!C114/'Осн. фін. пок.'!C30</f>
        <v>0.31317698441064395</v>
      </c>
      <c r="E18" s="167">
        <f>'Осн. фін. пок.'!D114/'Осн. фін. пок.'!D30</f>
        <v>0.55193123030382052</v>
      </c>
      <c r="F18" s="167">
        <f>'Осн. фін. пок.'!E114/'Осн. фін. пок.'!E30</f>
        <v>0.82973278522625293</v>
      </c>
      <c r="G18" s="167">
        <f>'Осн. фін. пок.'!F114/'Осн. фін. пок.'!F30</f>
        <v>1.5595248224715323</v>
      </c>
      <c r="H18" s="99"/>
    </row>
    <row r="19" spans="1:11" ht="37.5">
      <c r="A19" s="99" t="s">
        <v>365</v>
      </c>
      <c r="B19" s="7">
        <v>5220</v>
      </c>
      <c r="C19" s="111" t="s">
        <v>296</v>
      </c>
      <c r="D19" s="167">
        <f>'Осн. фін. пок.'!C136/'Осн. фін. пок.'!C135</f>
        <v>0.53716435760521308</v>
      </c>
      <c r="E19" s="167">
        <f>'Осн. фін. пок.'!D136/'Осн. фін. пок.'!D135</f>
        <v>0.35747750156654196</v>
      </c>
      <c r="F19" s="167"/>
      <c r="G19" s="167"/>
      <c r="H19" s="99" t="s">
        <v>207</v>
      </c>
    </row>
    <row r="20" spans="1:11" ht="24.95" customHeight="1">
      <c r="A20" s="64" t="s">
        <v>199</v>
      </c>
      <c r="B20" s="7"/>
      <c r="C20" s="111"/>
      <c r="D20" s="98"/>
      <c r="E20" s="98"/>
      <c r="F20" s="98"/>
      <c r="G20" s="98"/>
      <c r="H20" s="99"/>
    </row>
    <row r="21" spans="1:11" ht="75">
      <c r="A21" s="31" t="s">
        <v>428</v>
      </c>
      <c r="B21" s="7">
        <v>5300</v>
      </c>
      <c r="C21" s="111"/>
      <c r="D21" s="98"/>
      <c r="E21" s="98"/>
      <c r="F21" s="98"/>
      <c r="G21" s="98"/>
      <c r="H21" s="101"/>
    </row>
    <row r="26" spans="1:11" ht="20.25">
      <c r="K26" s="100"/>
    </row>
    <row r="27" spans="1:11" s="3" customFormat="1" ht="27.75" customHeight="1">
      <c r="A27" s="60"/>
      <c r="B27" s="1"/>
      <c r="C27" s="255"/>
      <c r="D27" s="255"/>
      <c r="E27" s="83"/>
      <c r="F27" s="249"/>
      <c r="G27" s="249"/>
      <c r="H27" s="249"/>
    </row>
    <row r="28" spans="1:11" s="2" customFormat="1" ht="18.75">
      <c r="A28" s="79"/>
      <c r="B28" s="3"/>
      <c r="C28" s="249"/>
      <c r="D28" s="249"/>
      <c r="E28" s="3"/>
      <c r="F28" s="254"/>
      <c r="G28" s="254"/>
      <c r="H28" s="254"/>
    </row>
  </sheetData>
  <sheetProtection password="CC7B" sheet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/>
  <ignoredErrors>
    <ignoredError sqref="D19 D15 D18 D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opLeftCell="A86" zoomScale="70" zoomScaleNormal="70" workbookViewId="0">
      <selection activeCell="L108" sqref="L108"/>
    </sheetView>
  </sheetViews>
  <sheetFormatPr defaultRowHeight="18.75"/>
  <cols>
    <col min="1" max="1" width="31" style="2" customWidth="1"/>
    <col min="2" max="2" width="13.5703125" style="21" customWidth="1"/>
    <col min="3" max="3" width="15.140625" style="2" customWidth="1"/>
    <col min="4" max="4" width="13.28515625" style="2" customWidth="1"/>
    <col min="5" max="5" width="22.140625" style="2" customWidth="1"/>
    <col min="6" max="6" width="14.7109375" style="2" customWidth="1"/>
    <col min="7" max="7" width="13.28515625" style="2" customWidth="1"/>
    <col min="8" max="8" width="15" style="2" customWidth="1"/>
    <col min="9" max="9" width="16.140625" style="2" customWidth="1"/>
    <col min="10" max="10" width="14.5703125" style="2" customWidth="1"/>
    <col min="11" max="11" width="14.42578125" style="2" customWidth="1"/>
    <col min="12" max="12" width="15.7109375" style="2" customWidth="1"/>
    <col min="13" max="13" width="14.5703125" style="2" customWidth="1"/>
    <col min="14" max="14" width="16.7109375" style="2" customWidth="1"/>
    <col min="15" max="15" width="11.85546875" style="2" customWidth="1"/>
    <col min="16" max="16" width="9.140625" style="2" customWidth="1"/>
    <col min="17" max="17" width="10.85546875" style="2" customWidth="1"/>
    <col min="18" max="18" width="14.42578125" style="2" customWidth="1"/>
    <col min="19" max="37" width="12.140625" style="2" customWidth="1"/>
    <col min="38" max="38" width="13.28515625" style="2" customWidth="1"/>
    <col min="39" max="39" width="13.42578125" style="2" customWidth="1"/>
    <col min="40" max="40" width="12.140625" style="2" customWidth="1"/>
    <col min="41" max="41" width="11.140625" style="2" customWidth="1"/>
    <col min="42" max="42" width="10.5703125" style="2" customWidth="1"/>
    <col min="43" max="43" width="12.85546875" style="2" customWidth="1"/>
    <col min="44" max="44" width="11.140625" style="2" customWidth="1"/>
    <col min="45" max="45" width="11.42578125" style="2" customWidth="1"/>
    <col min="46" max="46" width="11.7109375" style="2" customWidth="1"/>
    <col min="47" max="47" width="10.42578125" style="2" customWidth="1"/>
    <col min="48" max="48" width="10.7109375" style="2" customWidth="1"/>
    <col min="49" max="49" width="11.140625" style="2" customWidth="1"/>
    <col min="50" max="50" width="10.7109375" style="2" customWidth="1"/>
    <col min="51" max="51" width="13.42578125" style="2" customWidth="1"/>
    <col min="52" max="52" width="12" style="2" customWidth="1"/>
    <col min="53" max="56" width="9.140625" style="2"/>
    <col min="57" max="57" width="12.5703125" style="2" customWidth="1"/>
    <col min="58" max="58" width="15.7109375" style="2" customWidth="1"/>
    <col min="59" max="59" width="13.42578125" style="2" customWidth="1"/>
    <col min="60" max="16384" width="9.140625" style="2"/>
  </cols>
  <sheetData>
    <row r="1" spans="1:15">
      <c r="A1" s="372" t="s">
        <v>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>
      <c r="A2" s="372" t="s">
        <v>445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>
      <c r="A3" s="249" t="s">
        <v>66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>
      <c r="A4" s="373" t="s">
        <v>108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ht="21" customHeight="1">
      <c r="A5" s="341" t="s">
        <v>438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74" t="s">
        <v>198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</row>
    <row r="8" spans="1:15" ht="7.5" customHeight="1">
      <c r="B8" s="2"/>
    </row>
    <row r="9" spans="1:15" s="3" customFormat="1" ht="71.25" customHeight="1">
      <c r="A9" s="235" t="s">
        <v>180</v>
      </c>
      <c r="B9" s="235"/>
      <c r="C9" s="277" t="s">
        <v>311</v>
      </c>
      <c r="D9" s="277"/>
      <c r="E9" s="278"/>
      <c r="F9" s="276" t="s">
        <v>312</v>
      </c>
      <c r="G9" s="277"/>
      <c r="H9" s="278"/>
      <c r="I9" s="235" t="s">
        <v>313</v>
      </c>
      <c r="J9" s="235"/>
      <c r="K9" s="235"/>
      <c r="L9" s="235" t="s">
        <v>433</v>
      </c>
      <c r="M9" s="235"/>
      <c r="N9" s="276" t="s">
        <v>434</v>
      </c>
      <c r="O9" s="278"/>
    </row>
    <row r="10" spans="1:15" s="3" customFormat="1" ht="17.25" customHeight="1">
      <c r="A10" s="235">
        <v>1</v>
      </c>
      <c r="B10" s="235"/>
      <c r="C10" s="277">
        <v>2</v>
      </c>
      <c r="D10" s="277"/>
      <c r="E10" s="278"/>
      <c r="F10" s="276">
        <v>3</v>
      </c>
      <c r="G10" s="277"/>
      <c r="H10" s="278"/>
      <c r="I10" s="235">
        <v>4</v>
      </c>
      <c r="J10" s="235"/>
      <c r="K10" s="235"/>
      <c r="L10" s="276">
        <v>5</v>
      </c>
      <c r="M10" s="278"/>
      <c r="N10" s="235">
        <v>6</v>
      </c>
      <c r="O10" s="235"/>
    </row>
    <row r="11" spans="1:15" s="3" customFormat="1" ht="74.25" customHeight="1">
      <c r="A11" s="258" t="s">
        <v>429</v>
      </c>
      <c r="B11" s="258"/>
      <c r="C11" s="302">
        <f>SUM(C12:C16)</f>
        <v>1698</v>
      </c>
      <c r="D11" s="303"/>
      <c r="E11" s="304"/>
      <c r="F11" s="302">
        <f>SUM(F12:F16)</f>
        <v>1970</v>
      </c>
      <c r="G11" s="303"/>
      <c r="H11" s="304"/>
      <c r="I11" s="305">
        <f>SUM(I12:I16)</f>
        <v>1876</v>
      </c>
      <c r="J11" s="306"/>
      <c r="K11" s="307"/>
      <c r="L11" s="313">
        <f t="shared" ref="L11:L37" si="0">I11-F11</f>
        <v>-94</v>
      </c>
      <c r="M11" s="313"/>
      <c r="N11" s="308">
        <f t="shared" ref="N11:N37" si="1">(I11/F11)*100</f>
        <v>95.228426395939081</v>
      </c>
      <c r="O11" s="309"/>
    </row>
    <row r="12" spans="1:15" s="3" customFormat="1" ht="20.25" customHeight="1">
      <c r="A12" s="284" t="s">
        <v>395</v>
      </c>
      <c r="B12" s="232"/>
      <c r="C12" s="369"/>
      <c r="D12" s="370"/>
      <c r="E12" s="371"/>
      <c r="F12" s="369"/>
      <c r="G12" s="370"/>
      <c r="H12" s="370"/>
      <c r="I12" s="375"/>
      <c r="J12" s="376"/>
      <c r="K12" s="377"/>
      <c r="L12" s="296">
        <f t="shared" si="0"/>
        <v>0</v>
      </c>
      <c r="M12" s="295"/>
      <c r="N12" s="297" t="e">
        <f t="shared" si="1"/>
        <v>#DIV/0!</v>
      </c>
      <c r="O12" s="298"/>
    </row>
    <row r="13" spans="1:15" s="3" customFormat="1">
      <c r="A13" s="284" t="s">
        <v>404</v>
      </c>
      <c r="B13" s="232"/>
      <c r="C13" s="300"/>
      <c r="D13" s="301"/>
      <c r="E13" s="296"/>
      <c r="F13" s="300"/>
      <c r="G13" s="301"/>
      <c r="H13" s="301"/>
      <c r="I13" s="292"/>
      <c r="J13" s="293"/>
      <c r="K13" s="294"/>
      <c r="L13" s="296">
        <f t="shared" si="0"/>
        <v>0</v>
      </c>
      <c r="M13" s="295"/>
      <c r="N13" s="297" t="e">
        <f t="shared" si="1"/>
        <v>#DIV/0!</v>
      </c>
      <c r="O13" s="298"/>
    </row>
    <row r="14" spans="1:15" s="3" customFormat="1">
      <c r="A14" s="290" t="s">
        <v>413</v>
      </c>
      <c r="B14" s="290"/>
      <c r="C14" s="292">
        <v>14</v>
      </c>
      <c r="D14" s="293"/>
      <c r="E14" s="294"/>
      <c r="F14" s="292">
        <v>14</v>
      </c>
      <c r="G14" s="293"/>
      <c r="H14" s="294"/>
      <c r="I14" s="292">
        <v>14</v>
      </c>
      <c r="J14" s="293"/>
      <c r="K14" s="294"/>
      <c r="L14" s="296">
        <f t="shared" si="0"/>
        <v>0</v>
      </c>
      <c r="M14" s="295"/>
      <c r="N14" s="297">
        <f t="shared" si="1"/>
        <v>100</v>
      </c>
      <c r="O14" s="298"/>
    </row>
    <row r="15" spans="1:15" s="3" customFormat="1">
      <c r="A15" s="290" t="s">
        <v>183</v>
      </c>
      <c r="B15" s="290"/>
      <c r="C15" s="292">
        <v>225</v>
      </c>
      <c r="D15" s="293"/>
      <c r="E15" s="294"/>
      <c r="F15" s="292">
        <v>245</v>
      </c>
      <c r="G15" s="293"/>
      <c r="H15" s="294"/>
      <c r="I15" s="292">
        <v>246</v>
      </c>
      <c r="J15" s="293"/>
      <c r="K15" s="294"/>
      <c r="L15" s="296">
        <f t="shared" si="0"/>
        <v>1</v>
      </c>
      <c r="M15" s="295"/>
      <c r="N15" s="297">
        <f t="shared" si="1"/>
        <v>100.40816326530613</v>
      </c>
      <c r="O15" s="298"/>
    </row>
    <row r="16" spans="1:15" s="3" customFormat="1">
      <c r="A16" s="290" t="s">
        <v>184</v>
      </c>
      <c r="B16" s="290"/>
      <c r="C16" s="292">
        <v>1459</v>
      </c>
      <c r="D16" s="293"/>
      <c r="E16" s="294"/>
      <c r="F16" s="292">
        <v>1711</v>
      </c>
      <c r="G16" s="293"/>
      <c r="H16" s="294"/>
      <c r="I16" s="292">
        <v>1616</v>
      </c>
      <c r="J16" s="293"/>
      <c r="K16" s="294"/>
      <c r="L16" s="296">
        <f t="shared" si="0"/>
        <v>-95</v>
      </c>
      <c r="M16" s="295"/>
      <c r="N16" s="297">
        <f t="shared" si="1"/>
        <v>94.447691408533018</v>
      </c>
      <c r="O16" s="298"/>
    </row>
    <row r="17" spans="1:15" s="5" customFormat="1" ht="37.5" customHeight="1">
      <c r="A17" s="378" t="s">
        <v>430</v>
      </c>
      <c r="B17" s="378"/>
      <c r="C17" s="302">
        <f>SUM(C18:C22)</f>
        <v>88734</v>
      </c>
      <c r="D17" s="303"/>
      <c r="E17" s="304"/>
      <c r="F17" s="302">
        <f>SUM(F18:F22)</f>
        <v>57966.690749999994</v>
      </c>
      <c r="G17" s="303"/>
      <c r="H17" s="304"/>
      <c r="I17" s="279">
        <f>SUM(I18:I22)</f>
        <v>59897.5</v>
      </c>
      <c r="J17" s="280"/>
      <c r="K17" s="281"/>
      <c r="L17" s="313">
        <f t="shared" si="0"/>
        <v>1930.8092500000057</v>
      </c>
      <c r="M17" s="313"/>
      <c r="N17" s="308">
        <f t="shared" si="1"/>
        <v>103.33089438955079</v>
      </c>
      <c r="O17" s="309"/>
    </row>
    <row r="18" spans="1:15" s="3" customFormat="1" ht="21" customHeight="1">
      <c r="A18" s="284" t="s">
        <v>395</v>
      </c>
      <c r="B18" s="232"/>
      <c r="C18" s="375"/>
      <c r="D18" s="376"/>
      <c r="E18" s="377"/>
      <c r="F18" s="375"/>
      <c r="G18" s="376"/>
      <c r="H18" s="377"/>
      <c r="I18" s="375"/>
      <c r="J18" s="376"/>
      <c r="K18" s="377"/>
      <c r="L18" s="295">
        <f t="shared" si="0"/>
        <v>0</v>
      </c>
      <c r="M18" s="295"/>
      <c r="N18" s="297" t="e">
        <f t="shared" si="1"/>
        <v>#DIV/0!</v>
      </c>
      <c r="O18" s="298"/>
    </row>
    <row r="19" spans="1:15" s="3" customFormat="1" ht="21" customHeight="1">
      <c r="A19" s="284" t="s">
        <v>404</v>
      </c>
      <c r="B19" s="232"/>
      <c r="C19" s="375"/>
      <c r="D19" s="376"/>
      <c r="E19" s="377"/>
      <c r="F19" s="375"/>
      <c r="G19" s="376"/>
      <c r="H19" s="377"/>
      <c r="I19" s="375"/>
      <c r="J19" s="376"/>
      <c r="K19" s="377"/>
      <c r="L19" s="295">
        <f t="shared" si="0"/>
        <v>0</v>
      </c>
      <c r="M19" s="295"/>
      <c r="N19" s="297" t="e">
        <f t="shared" si="1"/>
        <v>#DIV/0!</v>
      </c>
      <c r="O19" s="298"/>
    </row>
    <row r="20" spans="1:15" s="3" customFormat="1">
      <c r="A20" s="299" t="s">
        <v>413</v>
      </c>
      <c r="B20" s="299"/>
      <c r="C20" s="292">
        <v>1700.8220000000001</v>
      </c>
      <c r="D20" s="293"/>
      <c r="E20" s="294"/>
      <c r="F20" s="292">
        <v>1046.3626099999999</v>
      </c>
      <c r="G20" s="293"/>
      <c r="H20" s="294"/>
      <c r="I20" s="292">
        <v>1196.3140000000001</v>
      </c>
      <c r="J20" s="293"/>
      <c r="K20" s="294"/>
      <c r="L20" s="295">
        <f t="shared" si="0"/>
        <v>149.95139000000017</v>
      </c>
      <c r="M20" s="295"/>
      <c r="N20" s="297">
        <f t="shared" si="1"/>
        <v>114.33072900034149</v>
      </c>
      <c r="O20" s="298"/>
    </row>
    <row r="21" spans="1:15" s="3" customFormat="1">
      <c r="A21" s="290" t="s">
        <v>183</v>
      </c>
      <c r="B21" s="290"/>
      <c r="C21" s="292">
        <v>13336</v>
      </c>
      <c r="D21" s="293"/>
      <c r="E21" s="294"/>
      <c r="F21" s="292">
        <v>10173.749039999999</v>
      </c>
      <c r="G21" s="293"/>
      <c r="H21" s="294"/>
      <c r="I21" s="292">
        <v>9947.2000000000007</v>
      </c>
      <c r="J21" s="293"/>
      <c r="K21" s="294"/>
      <c r="L21" s="295">
        <f t="shared" si="0"/>
        <v>-226.54903999999806</v>
      </c>
      <c r="M21" s="295"/>
      <c r="N21" s="297">
        <f t="shared" si="1"/>
        <v>97.773200035608525</v>
      </c>
      <c r="O21" s="298"/>
    </row>
    <row r="22" spans="1:15" s="3" customFormat="1">
      <c r="A22" s="290" t="s">
        <v>184</v>
      </c>
      <c r="B22" s="290"/>
      <c r="C22" s="292">
        <v>73697.178</v>
      </c>
      <c r="D22" s="293"/>
      <c r="E22" s="294"/>
      <c r="F22" s="292">
        <v>46746.579099999995</v>
      </c>
      <c r="G22" s="293"/>
      <c r="H22" s="294"/>
      <c r="I22" s="292">
        <v>48753.985999999997</v>
      </c>
      <c r="J22" s="293"/>
      <c r="K22" s="294"/>
      <c r="L22" s="295">
        <f t="shared" si="0"/>
        <v>2007.4069000000018</v>
      </c>
      <c r="M22" s="295"/>
      <c r="N22" s="297">
        <f t="shared" si="1"/>
        <v>104.29423273028335</v>
      </c>
      <c r="O22" s="298"/>
    </row>
    <row r="23" spans="1:15" s="3" customFormat="1" ht="36" customHeight="1">
      <c r="A23" s="258" t="s">
        <v>431</v>
      </c>
      <c r="B23" s="258"/>
      <c r="C23" s="302">
        <f>SUM(C24:C28)</f>
        <v>119242.58000000002</v>
      </c>
      <c r="D23" s="303"/>
      <c r="E23" s="304"/>
      <c r="F23" s="302">
        <f>SUM(F24:F28)</f>
        <v>58452.940749999994</v>
      </c>
      <c r="G23" s="303"/>
      <c r="H23" s="304"/>
      <c r="I23" s="305">
        <f>SUM(I24:I28)</f>
        <v>59579.700000000004</v>
      </c>
      <c r="J23" s="306"/>
      <c r="K23" s="307"/>
      <c r="L23" s="313">
        <f t="shared" si="0"/>
        <v>1126.7592500000101</v>
      </c>
      <c r="M23" s="313"/>
      <c r="N23" s="308">
        <f t="shared" si="1"/>
        <v>101.92763483845766</v>
      </c>
      <c r="O23" s="309"/>
    </row>
    <row r="24" spans="1:15" s="3" customFormat="1">
      <c r="A24" s="284" t="s">
        <v>395</v>
      </c>
      <c r="B24" s="232"/>
      <c r="C24" s="300"/>
      <c r="D24" s="301"/>
      <c r="E24" s="296"/>
      <c r="F24" s="300"/>
      <c r="G24" s="301"/>
      <c r="H24" s="296"/>
      <c r="I24" s="292"/>
      <c r="J24" s="293"/>
      <c r="K24" s="294"/>
      <c r="L24" s="295">
        <f t="shared" si="0"/>
        <v>0</v>
      </c>
      <c r="M24" s="295"/>
      <c r="N24" s="297" t="e">
        <f t="shared" si="1"/>
        <v>#DIV/0!</v>
      </c>
      <c r="O24" s="298"/>
    </row>
    <row r="25" spans="1:15" s="3" customFormat="1">
      <c r="A25" s="284" t="s">
        <v>404</v>
      </c>
      <c r="B25" s="232"/>
      <c r="C25" s="300"/>
      <c r="D25" s="301"/>
      <c r="E25" s="296"/>
      <c r="F25" s="300"/>
      <c r="G25" s="301"/>
      <c r="H25" s="296"/>
      <c r="I25" s="292"/>
      <c r="J25" s="293"/>
      <c r="K25" s="294"/>
      <c r="L25" s="295">
        <f t="shared" si="0"/>
        <v>0</v>
      </c>
      <c r="M25" s="295"/>
      <c r="N25" s="297" t="e">
        <f t="shared" si="1"/>
        <v>#DIV/0!</v>
      </c>
      <c r="O25" s="298"/>
    </row>
    <row r="26" spans="1:15" s="3" customFormat="1">
      <c r="A26" s="290" t="s">
        <v>413</v>
      </c>
      <c r="B26" s="290"/>
      <c r="C26" s="292">
        <v>4571.4220000000005</v>
      </c>
      <c r="D26" s="293"/>
      <c r="E26" s="294"/>
      <c r="F26" s="292">
        <v>1120.3626099999999</v>
      </c>
      <c r="G26" s="293"/>
      <c r="H26" s="294"/>
      <c r="I26" s="292">
        <v>1207.3139999999999</v>
      </c>
      <c r="J26" s="293"/>
      <c r="K26" s="294"/>
      <c r="L26" s="295">
        <f t="shared" si="0"/>
        <v>86.951389999999947</v>
      </c>
      <c r="M26" s="295"/>
      <c r="N26" s="297">
        <f t="shared" si="1"/>
        <v>107.76100426985866</v>
      </c>
      <c r="O26" s="298"/>
    </row>
    <row r="27" spans="1:15" s="3" customFormat="1">
      <c r="A27" s="290" t="s">
        <v>183</v>
      </c>
      <c r="B27" s="290"/>
      <c r="C27" s="292">
        <v>19495</v>
      </c>
      <c r="D27" s="293"/>
      <c r="E27" s="294"/>
      <c r="F27" s="292">
        <v>10324.249039999999</v>
      </c>
      <c r="G27" s="293"/>
      <c r="H27" s="294"/>
      <c r="I27" s="292">
        <v>10008.9</v>
      </c>
      <c r="J27" s="293"/>
      <c r="K27" s="294"/>
      <c r="L27" s="295">
        <f t="shared" si="0"/>
        <v>-315.34903999999915</v>
      </c>
      <c r="M27" s="295"/>
      <c r="N27" s="297">
        <f t="shared" si="1"/>
        <v>96.945549852795892</v>
      </c>
      <c r="O27" s="298"/>
    </row>
    <row r="28" spans="1:15" s="3" customFormat="1">
      <c r="A28" s="290" t="s">
        <v>184</v>
      </c>
      <c r="B28" s="290"/>
      <c r="C28" s="292">
        <v>95176.15800000001</v>
      </c>
      <c r="D28" s="293"/>
      <c r="E28" s="294"/>
      <c r="F28" s="292">
        <v>47008.329099999995</v>
      </c>
      <c r="G28" s="293"/>
      <c r="H28" s="294"/>
      <c r="I28" s="292">
        <v>48363.486000000004</v>
      </c>
      <c r="J28" s="293"/>
      <c r="K28" s="294"/>
      <c r="L28" s="295">
        <f t="shared" si="0"/>
        <v>1355.156900000009</v>
      </c>
      <c r="M28" s="295"/>
      <c r="N28" s="297">
        <f t="shared" si="1"/>
        <v>102.88280167779887</v>
      </c>
      <c r="O28" s="298"/>
    </row>
    <row r="29" spans="1:15" s="3" customFormat="1" ht="56.25" customHeight="1">
      <c r="A29" s="258" t="s">
        <v>432</v>
      </c>
      <c r="B29" s="258"/>
      <c r="C29" s="310">
        <f>(C23/C11)/3*1000</f>
        <v>23408.43737730664</v>
      </c>
      <c r="D29" s="311"/>
      <c r="E29" s="312"/>
      <c r="F29" s="314">
        <f>(F23/F11)/3*1000</f>
        <v>9890.5145093062583</v>
      </c>
      <c r="G29" s="315"/>
      <c r="H29" s="316"/>
      <c r="I29" s="310">
        <f>(I23/I11)/3*1000</f>
        <v>10586.30063965885</v>
      </c>
      <c r="J29" s="311"/>
      <c r="K29" s="312"/>
      <c r="L29" s="313">
        <f t="shared" si="0"/>
        <v>695.7861303525915</v>
      </c>
      <c r="M29" s="313"/>
      <c r="N29" s="308">
        <f t="shared" si="1"/>
        <v>107.034883065971</v>
      </c>
      <c r="O29" s="309"/>
    </row>
    <row r="30" spans="1:15" s="3" customFormat="1" ht="18.75" customHeight="1">
      <c r="A30" s="285" t="s">
        <v>411</v>
      </c>
      <c r="B30" s="287"/>
      <c r="C30" s="317" t="e">
        <f>(C24/C12)/3*1000</f>
        <v>#DIV/0!</v>
      </c>
      <c r="D30" s="318"/>
      <c r="E30" s="319"/>
      <c r="F30" s="322" t="e">
        <f>(F24/F12)/3*1000</f>
        <v>#DIV/0!</v>
      </c>
      <c r="G30" s="323"/>
      <c r="H30" s="324"/>
      <c r="I30" s="317" t="e">
        <f>(I24/I12)/3*1000</f>
        <v>#DIV/0!</v>
      </c>
      <c r="J30" s="318"/>
      <c r="K30" s="319"/>
      <c r="L30" s="295" t="e">
        <f t="shared" si="0"/>
        <v>#DIV/0!</v>
      </c>
      <c r="M30" s="295"/>
      <c r="N30" s="297" t="e">
        <f t="shared" si="1"/>
        <v>#DIV/0!</v>
      </c>
      <c r="O30" s="298"/>
    </row>
    <row r="31" spans="1:15" s="3" customFormat="1" ht="18.75" customHeight="1">
      <c r="A31" s="285" t="s">
        <v>412</v>
      </c>
      <c r="B31" s="287"/>
      <c r="C31" s="322" t="e">
        <f>(C25/C13)/3*1000</f>
        <v>#DIV/0!</v>
      </c>
      <c r="D31" s="323"/>
      <c r="E31" s="324"/>
      <c r="F31" s="322" t="e">
        <f>(F25/F13)/3*1000</f>
        <v>#DIV/0!</v>
      </c>
      <c r="G31" s="323"/>
      <c r="H31" s="324"/>
      <c r="I31" s="317" t="e">
        <f>(I25/I13)/3*1000</f>
        <v>#DIV/0!</v>
      </c>
      <c r="J31" s="318"/>
      <c r="K31" s="319"/>
      <c r="L31" s="295" t="e">
        <f t="shared" si="0"/>
        <v>#DIV/0!</v>
      </c>
      <c r="M31" s="295"/>
      <c r="N31" s="297" t="e">
        <f t="shared" si="1"/>
        <v>#DIV/0!</v>
      </c>
      <c r="O31" s="298"/>
    </row>
    <row r="32" spans="1:15" s="3" customFormat="1">
      <c r="A32" s="325" t="s">
        <v>416</v>
      </c>
      <c r="B32" s="326"/>
      <c r="C32" s="322">
        <f>(C26/C14)/3*1000</f>
        <v>108843.38095238096</v>
      </c>
      <c r="D32" s="323"/>
      <c r="E32" s="324"/>
      <c r="F32" s="322">
        <f>(F26/F14)/3*1000</f>
        <v>26675.300238095235</v>
      </c>
      <c r="G32" s="323"/>
      <c r="H32" s="324"/>
      <c r="I32" s="317">
        <f>(I26/I14)/3*1000</f>
        <v>28745.571428571424</v>
      </c>
      <c r="J32" s="318"/>
      <c r="K32" s="319"/>
      <c r="L32" s="295">
        <f t="shared" si="0"/>
        <v>2070.2711904761891</v>
      </c>
      <c r="M32" s="295"/>
      <c r="N32" s="297">
        <f t="shared" si="1"/>
        <v>107.76100426985866</v>
      </c>
      <c r="O32" s="298"/>
    </row>
    <row r="33" spans="1:15" s="186" customFormat="1" ht="18.75" customHeight="1">
      <c r="A33" s="320" t="s">
        <v>439</v>
      </c>
      <c r="B33" s="321"/>
      <c r="C33" s="354">
        <v>322272.16666666669</v>
      </c>
      <c r="D33" s="355"/>
      <c r="E33" s="356"/>
      <c r="F33" s="354">
        <v>292297.5033333333</v>
      </c>
      <c r="G33" s="355"/>
      <c r="H33" s="356"/>
      <c r="I33" s="354">
        <v>288410.52</v>
      </c>
      <c r="J33" s="355"/>
      <c r="K33" s="356"/>
      <c r="L33" s="295">
        <f t="shared" si="0"/>
        <v>-3886.983333333279</v>
      </c>
      <c r="M33" s="295"/>
      <c r="N33" s="297">
        <f t="shared" si="1"/>
        <v>98.670196190864971</v>
      </c>
      <c r="O33" s="298"/>
    </row>
    <row r="34" spans="1:15" s="186" customFormat="1">
      <c r="A34" s="320" t="s">
        <v>440</v>
      </c>
      <c r="B34" s="321"/>
      <c r="C34" s="354">
        <v>24896.300000000003</v>
      </c>
      <c r="D34" s="355"/>
      <c r="E34" s="356"/>
      <c r="F34" s="354">
        <v>18190</v>
      </c>
      <c r="G34" s="355"/>
      <c r="H34" s="356"/>
      <c r="I34" s="354">
        <v>39667.396666666675</v>
      </c>
      <c r="J34" s="355"/>
      <c r="K34" s="356"/>
      <c r="L34" s="295">
        <f t="shared" si="0"/>
        <v>21477.396666666675</v>
      </c>
      <c r="M34" s="295"/>
      <c r="N34" s="297">
        <f t="shared" si="1"/>
        <v>218.07254901960792</v>
      </c>
      <c r="O34" s="298"/>
    </row>
    <row r="35" spans="1:15" s="186" customFormat="1">
      <c r="A35" s="320" t="s">
        <v>441</v>
      </c>
      <c r="B35" s="321"/>
      <c r="C35" s="354">
        <v>20392.733333333334</v>
      </c>
      <c r="D35" s="355"/>
      <c r="E35" s="356"/>
      <c r="F35" s="354">
        <v>15160.5</v>
      </c>
      <c r="G35" s="355"/>
      <c r="H35" s="356"/>
      <c r="I35" s="354">
        <v>37099.866666666669</v>
      </c>
      <c r="J35" s="355"/>
      <c r="K35" s="356"/>
      <c r="L35" s="295">
        <f t="shared" si="0"/>
        <v>21939.366666666669</v>
      </c>
      <c r="M35" s="295"/>
      <c r="N35" s="297">
        <f t="shared" si="1"/>
        <v>244.71400459527501</v>
      </c>
      <c r="O35" s="298"/>
    </row>
    <row r="36" spans="1:15" s="3" customFormat="1">
      <c r="A36" s="289" t="s">
        <v>415</v>
      </c>
      <c r="B36" s="289"/>
      <c r="C36" s="322">
        <f>(C27/C15)/9*1000</f>
        <v>9627.1604938271612</v>
      </c>
      <c r="D36" s="323"/>
      <c r="E36" s="324"/>
      <c r="F36" s="322">
        <f>(F27/F15)/3*1000</f>
        <v>14046.597333333331</v>
      </c>
      <c r="G36" s="323"/>
      <c r="H36" s="324"/>
      <c r="I36" s="317">
        <f>(I27/I15)/3*1000</f>
        <v>13562.195121951219</v>
      </c>
      <c r="J36" s="318"/>
      <c r="K36" s="319"/>
      <c r="L36" s="295">
        <f t="shared" si="0"/>
        <v>-484.402211382112</v>
      </c>
      <c r="M36" s="295"/>
      <c r="N36" s="297">
        <f t="shared" si="1"/>
        <v>96.551462251768271</v>
      </c>
      <c r="O36" s="298"/>
    </row>
    <row r="37" spans="1:15" s="3" customFormat="1">
      <c r="A37" s="289" t="s">
        <v>414</v>
      </c>
      <c r="B37" s="289"/>
      <c r="C37" s="322">
        <f>(C28/C16)/9*1000</f>
        <v>7248.2033356180045</v>
      </c>
      <c r="D37" s="323"/>
      <c r="E37" s="324"/>
      <c r="F37" s="322">
        <f>(F28/F16)/3*1000</f>
        <v>9158.0613871030564</v>
      </c>
      <c r="G37" s="323"/>
      <c r="H37" s="324"/>
      <c r="I37" s="317">
        <f>(I28/I16)/3*1000</f>
        <v>9975.9665841584174</v>
      </c>
      <c r="J37" s="318"/>
      <c r="K37" s="319"/>
      <c r="L37" s="295">
        <f t="shared" si="0"/>
        <v>817.90519705536099</v>
      </c>
      <c r="M37" s="295"/>
      <c r="N37" s="297">
        <f t="shared" si="1"/>
        <v>108.93098618237245</v>
      </c>
      <c r="O37" s="298"/>
    </row>
    <row r="38" spans="1:15" s="3" customFormat="1" ht="13.5" customHeight="1">
      <c r="A38" s="28"/>
      <c r="B38" s="28"/>
      <c r="C38" s="28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10"/>
      <c r="O38" s="110"/>
    </row>
    <row r="39" spans="1:15">
      <c r="A39" s="336" t="s">
        <v>442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</row>
    <row r="40" spans="1:15" ht="11.25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pans="1:15" ht="30.75" customHeight="1">
      <c r="A41" s="341" t="s">
        <v>185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</row>
    <row r="42" spans="1:15" ht="12.75" customHeight="1"/>
    <row r="43" spans="1:15" ht="24.95" customHeight="1">
      <c r="A43" s="40" t="s">
        <v>109</v>
      </c>
      <c r="B43" s="345" t="s">
        <v>200</v>
      </c>
      <c r="C43" s="353"/>
      <c r="D43" s="353"/>
      <c r="E43" s="353"/>
      <c r="F43" s="248" t="s">
        <v>73</v>
      </c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 ht="17.25" customHeight="1">
      <c r="A44" s="40">
        <v>1</v>
      </c>
      <c r="B44" s="345">
        <v>2</v>
      </c>
      <c r="C44" s="353"/>
      <c r="D44" s="353"/>
      <c r="E44" s="353"/>
      <c r="F44" s="248">
        <v>3</v>
      </c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7.25" customHeight="1">
      <c r="A45" s="40">
        <v>13961729</v>
      </c>
      <c r="B45" s="282" t="s">
        <v>447</v>
      </c>
      <c r="C45" s="283"/>
      <c r="D45" s="283"/>
      <c r="E45" s="283"/>
      <c r="F45" s="289" t="s">
        <v>475</v>
      </c>
      <c r="G45" s="289"/>
      <c r="H45" s="289"/>
      <c r="I45" s="289"/>
      <c r="J45" s="289"/>
      <c r="K45" s="289"/>
      <c r="L45" s="289"/>
      <c r="M45" s="289"/>
      <c r="N45" s="289"/>
      <c r="O45" s="289"/>
    </row>
    <row r="46" spans="1:15" ht="17.25" customHeight="1">
      <c r="A46" s="40">
        <v>3351970</v>
      </c>
      <c r="B46" s="282" t="s">
        <v>448</v>
      </c>
      <c r="C46" s="283"/>
      <c r="D46" s="283"/>
      <c r="E46" s="283"/>
      <c r="F46" s="289" t="s">
        <v>454</v>
      </c>
      <c r="G46" s="289"/>
      <c r="H46" s="289"/>
      <c r="I46" s="289"/>
      <c r="J46" s="289"/>
      <c r="K46" s="289"/>
      <c r="L46" s="289"/>
      <c r="M46" s="289"/>
      <c r="N46" s="289"/>
      <c r="O46" s="289"/>
    </row>
    <row r="47" spans="1:15" ht="17.25" customHeight="1">
      <c r="A47" s="40">
        <v>21044993</v>
      </c>
      <c r="B47" s="282" t="s">
        <v>449</v>
      </c>
      <c r="C47" s="283"/>
      <c r="D47" s="283"/>
      <c r="E47" s="283"/>
      <c r="F47" s="289" t="s">
        <v>455</v>
      </c>
      <c r="G47" s="289"/>
      <c r="H47" s="289"/>
      <c r="I47" s="289"/>
      <c r="J47" s="289"/>
      <c r="K47" s="289"/>
      <c r="L47" s="289"/>
      <c r="M47" s="289"/>
      <c r="N47" s="289"/>
      <c r="O47" s="289"/>
    </row>
    <row r="48" spans="1:15" ht="17.25" customHeight="1">
      <c r="A48" s="271">
        <v>3351823</v>
      </c>
      <c r="B48" s="360" t="s">
        <v>450</v>
      </c>
      <c r="C48" s="361"/>
      <c r="D48" s="361"/>
      <c r="E48" s="362"/>
      <c r="F48" s="289" t="s">
        <v>456</v>
      </c>
      <c r="G48" s="289"/>
      <c r="H48" s="289"/>
      <c r="I48" s="289"/>
      <c r="J48" s="289"/>
      <c r="K48" s="289"/>
      <c r="L48" s="289"/>
      <c r="M48" s="289"/>
      <c r="N48" s="289"/>
      <c r="O48" s="289"/>
    </row>
    <row r="49" spans="1:15" ht="17.25" customHeight="1">
      <c r="A49" s="291"/>
      <c r="B49" s="363"/>
      <c r="C49" s="364"/>
      <c r="D49" s="364"/>
      <c r="E49" s="365"/>
      <c r="F49" s="289" t="s">
        <v>457</v>
      </c>
      <c r="G49" s="289"/>
      <c r="H49" s="289"/>
      <c r="I49" s="289"/>
      <c r="J49" s="289"/>
      <c r="K49" s="289"/>
      <c r="L49" s="289"/>
      <c r="M49" s="289"/>
      <c r="N49" s="289"/>
      <c r="O49" s="289"/>
    </row>
    <row r="50" spans="1:15" ht="17.25" customHeight="1">
      <c r="A50" s="291"/>
      <c r="B50" s="363"/>
      <c r="C50" s="364"/>
      <c r="D50" s="364"/>
      <c r="E50" s="365"/>
      <c r="F50" s="289" t="s">
        <v>458</v>
      </c>
      <c r="G50" s="289"/>
      <c r="H50" s="289"/>
      <c r="I50" s="289"/>
      <c r="J50" s="289"/>
      <c r="K50" s="289"/>
      <c r="L50" s="289"/>
      <c r="M50" s="289"/>
      <c r="N50" s="289"/>
      <c r="O50" s="289"/>
    </row>
    <row r="51" spans="1:15" ht="17.25" customHeight="1">
      <c r="A51" s="272"/>
      <c r="B51" s="366"/>
      <c r="C51" s="367"/>
      <c r="D51" s="367"/>
      <c r="E51" s="368"/>
      <c r="F51" s="289" t="s">
        <v>459</v>
      </c>
      <c r="G51" s="289"/>
      <c r="H51" s="289"/>
      <c r="I51" s="289"/>
      <c r="J51" s="289"/>
      <c r="K51" s="289"/>
      <c r="L51" s="289"/>
      <c r="M51" s="289"/>
      <c r="N51" s="289"/>
      <c r="O51" s="289"/>
    </row>
    <row r="52" spans="1:15" ht="60.75" customHeight="1">
      <c r="A52" s="40">
        <v>3328511</v>
      </c>
      <c r="B52" s="282" t="s">
        <v>451</v>
      </c>
      <c r="C52" s="283"/>
      <c r="D52" s="283"/>
      <c r="E52" s="283"/>
      <c r="F52" s="289" t="s">
        <v>460</v>
      </c>
      <c r="G52" s="289"/>
      <c r="H52" s="289"/>
      <c r="I52" s="289"/>
      <c r="J52" s="289"/>
      <c r="K52" s="289"/>
      <c r="L52" s="289"/>
      <c r="M52" s="289"/>
      <c r="N52" s="289"/>
      <c r="O52" s="289"/>
    </row>
    <row r="53" spans="1:15" ht="17.25" customHeight="1">
      <c r="A53" s="40">
        <v>3338159</v>
      </c>
      <c r="B53" s="282" t="s">
        <v>452</v>
      </c>
      <c r="C53" s="283"/>
      <c r="D53" s="283"/>
      <c r="E53" s="283"/>
      <c r="F53" s="289" t="s">
        <v>461</v>
      </c>
      <c r="G53" s="289"/>
      <c r="H53" s="289"/>
      <c r="I53" s="289"/>
      <c r="J53" s="289"/>
      <c r="K53" s="289"/>
      <c r="L53" s="289"/>
      <c r="M53" s="289"/>
      <c r="N53" s="289"/>
      <c r="O53" s="289"/>
    </row>
    <row r="54" spans="1:15" ht="38.25" customHeight="1">
      <c r="A54" s="40">
        <v>35658165</v>
      </c>
      <c r="B54" s="282" t="s">
        <v>453</v>
      </c>
      <c r="C54" s="283"/>
      <c r="D54" s="283"/>
      <c r="E54" s="283"/>
      <c r="F54" s="289" t="s">
        <v>462</v>
      </c>
      <c r="G54" s="289"/>
      <c r="H54" s="289"/>
      <c r="I54" s="289"/>
      <c r="J54" s="289"/>
      <c r="K54" s="289"/>
      <c r="L54" s="289"/>
      <c r="M54" s="289"/>
      <c r="N54" s="289"/>
      <c r="O54" s="289"/>
    </row>
    <row r="55" spans="1:15" ht="17.25" customHeight="1">
      <c r="A55" s="40">
        <v>2219984</v>
      </c>
      <c r="B55" s="282" t="s">
        <v>463</v>
      </c>
      <c r="C55" s="283"/>
      <c r="D55" s="283"/>
      <c r="E55" s="283"/>
      <c r="F55" s="289" t="s">
        <v>466</v>
      </c>
      <c r="G55" s="289"/>
      <c r="H55" s="289"/>
      <c r="I55" s="289"/>
      <c r="J55" s="289"/>
      <c r="K55" s="289"/>
      <c r="L55" s="289"/>
      <c r="M55" s="289"/>
      <c r="N55" s="289"/>
      <c r="O55" s="289"/>
    </row>
    <row r="56" spans="1:15" ht="20.100000000000001" customHeight="1">
      <c r="A56" s="102">
        <v>23549970</v>
      </c>
      <c r="B56" s="282" t="s">
        <v>464</v>
      </c>
      <c r="C56" s="283"/>
      <c r="D56" s="283"/>
      <c r="E56" s="283"/>
      <c r="F56" s="289" t="s">
        <v>474</v>
      </c>
      <c r="G56" s="289"/>
      <c r="H56" s="289"/>
      <c r="I56" s="289"/>
      <c r="J56" s="289"/>
      <c r="K56" s="289"/>
      <c r="L56" s="289"/>
      <c r="M56" s="289"/>
      <c r="N56" s="289"/>
      <c r="O56" s="289"/>
    </row>
    <row r="57" spans="1:15" ht="20.100000000000001" customHeight="1">
      <c r="A57" s="102">
        <v>2409319</v>
      </c>
      <c r="B57" s="282" t="s">
        <v>465</v>
      </c>
      <c r="C57" s="283"/>
      <c r="D57" s="283"/>
      <c r="E57" s="283"/>
      <c r="F57" s="289" t="s">
        <v>467</v>
      </c>
      <c r="G57" s="289"/>
      <c r="H57" s="289"/>
      <c r="I57" s="289"/>
      <c r="J57" s="289"/>
      <c r="K57" s="289"/>
      <c r="L57" s="289"/>
      <c r="M57" s="289"/>
      <c r="N57" s="289"/>
      <c r="O57" s="289"/>
    </row>
    <row r="58" spans="1:15" ht="20.100000000000001" customHeight="1">
      <c r="A58" s="102">
        <v>38071722</v>
      </c>
      <c r="B58" s="282" t="s">
        <v>468</v>
      </c>
      <c r="C58" s="283"/>
      <c r="D58" s="283"/>
      <c r="E58" s="283"/>
      <c r="F58" s="285" t="s">
        <v>473</v>
      </c>
      <c r="G58" s="286"/>
      <c r="H58" s="286"/>
      <c r="I58" s="286"/>
      <c r="J58" s="286"/>
      <c r="K58" s="286"/>
      <c r="L58" s="286"/>
      <c r="M58" s="286"/>
      <c r="N58" s="286"/>
      <c r="O58" s="287"/>
    </row>
    <row r="59" spans="1:15" ht="20.100000000000001" customHeight="1">
      <c r="A59" s="102">
        <v>25155181</v>
      </c>
      <c r="B59" s="282" t="s">
        <v>469</v>
      </c>
      <c r="C59" s="283"/>
      <c r="D59" s="283"/>
      <c r="E59" s="288"/>
      <c r="F59" s="285" t="s">
        <v>472</v>
      </c>
      <c r="G59" s="286"/>
      <c r="H59" s="286"/>
      <c r="I59" s="286"/>
      <c r="J59" s="286"/>
      <c r="K59" s="286"/>
      <c r="L59" s="286"/>
      <c r="M59" s="286"/>
      <c r="N59" s="286"/>
      <c r="O59" s="287"/>
    </row>
    <row r="60" spans="1:15" ht="20.100000000000001" customHeight="1">
      <c r="A60" s="102">
        <v>30191518</v>
      </c>
      <c r="B60" s="282" t="s">
        <v>470</v>
      </c>
      <c r="C60" s="283"/>
      <c r="D60" s="283"/>
      <c r="E60" s="283"/>
      <c r="F60" s="289" t="s">
        <v>471</v>
      </c>
      <c r="G60" s="289"/>
      <c r="H60" s="289"/>
      <c r="I60" s="289"/>
      <c r="J60" s="289"/>
      <c r="K60" s="289"/>
      <c r="L60" s="289"/>
      <c r="M60" s="289"/>
      <c r="N60" s="289"/>
      <c r="O60" s="289"/>
    </row>
    <row r="61" spans="1:15" ht="20.100000000000001" customHeight="1">
      <c r="A61" s="102">
        <v>22518177</v>
      </c>
      <c r="B61" s="282" t="s">
        <v>476</v>
      </c>
      <c r="C61" s="283"/>
      <c r="D61" s="283"/>
      <c r="E61" s="283"/>
      <c r="F61" s="289" t="s">
        <v>477</v>
      </c>
      <c r="G61" s="289"/>
      <c r="H61" s="289"/>
      <c r="I61" s="289"/>
      <c r="J61" s="289"/>
      <c r="K61" s="289"/>
      <c r="L61" s="289"/>
      <c r="M61" s="289"/>
      <c r="N61" s="289"/>
      <c r="O61" s="289"/>
    </row>
    <row r="62" spans="1:15">
      <c r="A62" s="341" t="s">
        <v>162</v>
      </c>
      <c r="B62" s="341"/>
      <c r="C62" s="341"/>
      <c r="D62" s="341"/>
      <c r="E62" s="341"/>
      <c r="F62" s="341"/>
      <c r="G62" s="341"/>
      <c r="H62" s="341"/>
      <c r="I62" s="341"/>
      <c r="J62" s="341"/>
    </row>
    <row r="63" spans="1:15">
      <c r="A63" s="20"/>
    </row>
    <row r="64" spans="1:15" ht="52.5" customHeight="1">
      <c r="A64" s="327" t="s">
        <v>249</v>
      </c>
      <c r="B64" s="328"/>
      <c r="C64" s="329"/>
      <c r="D64" s="235" t="s">
        <v>154</v>
      </c>
      <c r="E64" s="235"/>
      <c r="F64" s="235"/>
      <c r="G64" s="235" t="s">
        <v>153</v>
      </c>
      <c r="H64" s="235"/>
      <c r="I64" s="235"/>
      <c r="J64" s="235" t="s">
        <v>181</v>
      </c>
      <c r="K64" s="235"/>
      <c r="L64" s="235"/>
      <c r="M64" s="276" t="s">
        <v>182</v>
      </c>
      <c r="N64" s="277"/>
      <c r="O64" s="278"/>
    </row>
    <row r="65" spans="1:15" ht="155.25" customHeight="1">
      <c r="A65" s="330"/>
      <c r="B65" s="331"/>
      <c r="C65" s="332"/>
      <c r="D65" s="7" t="s">
        <v>366</v>
      </c>
      <c r="E65" s="7" t="s">
        <v>196</v>
      </c>
      <c r="F65" s="7" t="s">
        <v>367</v>
      </c>
      <c r="G65" s="7" t="s">
        <v>366</v>
      </c>
      <c r="H65" s="7" t="s">
        <v>196</v>
      </c>
      <c r="I65" s="7" t="s">
        <v>367</v>
      </c>
      <c r="J65" s="7" t="s">
        <v>366</v>
      </c>
      <c r="K65" s="7" t="s">
        <v>196</v>
      </c>
      <c r="L65" s="7" t="s">
        <v>367</v>
      </c>
      <c r="M65" s="119" t="s">
        <v>155</v>
      </c>
      <c r="N65" s="119" t="s">
        <v>156</v>
      </c>
      <c r="O65" s="119" t="s">
        <v>211</v>
      </c>
    </row>
    <row r="66" spans="1:15">
      <c r="A66" s="276">
        <v>1</v>
      </c>
      <c r="B66" s="277"/>
      <c r="C66" s="278"/>
      <c r="D66" s="7">
        <v>2</v>
      </c>
      <c r="E66" s="7">
        <v>3</v>
      </c>
      <c r="F66" s="7">
        <v>4</v>
      </c>
      <c r="G66" s="7">
        <v>5</v>
      </c>
      <c r="H66" s="6">
        <v>6</v>
      </c>
      <c r="I66" s="6">
        <v>7</v>
      </c>
      <c r="J66" s="6">
        <v>8</v>
      </c>
      <c r="K66" s="6">
        <v>9</v>
      </c>
      <c r="L66" s="6">
        <v>10</v>
      </c>
      <c r="M66" s="6">
        <v>11</v>
      </c>
      <c r="N66" s="6">
        <v>12</v>
      </c>
      <c r="O66" s="6">
        <v>13</v>
      </c>
    </row>
    <row r="67" spans="1:15">
      <c r="A67" s="276" t="s">
        <v>478</v>
      </c>
      <c r="B67" s="277"/>
      <c r="C67" s="278"/>
      <c r="D67" s="7">
        <v>60</v>
      </c>
      <c r="E67" s="7"/>
      <c r="F67" s="7"/>
      <c r="G67" s="7"/>
      <c r="H67" s="6"/>
      <c r="I67" s="6"/>
      <c r="J67" s="170">
        <f t="shared" ref="J67:L77" si="2">G67-D67</f>
        <v>-60</v>
      </c>
      <c r="K67" s="170">
        <f t="shared" si="2"/>
        <v>0</v>
      </c>
      <c r="L67" s="171">
        <f t="shared" si="2"/>
        <v>0</v>
      </c>
      <c r="M67" s="123">
        <f t="shared" ref="M67:O77" si="3">(G67/D67)*100</f>
        <v>0</v>
      </c>
      <c r="N67" s="123" t="e">
        <f t="shared" si="3"/>
        <v>#DIV/0!</v>
      </c>
      <c r="O67" s="123" t="e">
        <f t="shared" si="3"/>
        <v>#DIV/0!</v>
      </c>
    </row>
    <row r="68" spans="1:15">
      <c r="A68" s="276" t="s">
        <v>466</v>
      </c>
      <c r="B68" s="277"/>
      <c r="C68" s="278"/>
      <c r="D68" s="7">
        <v>163</v>
      </c>
      <c r="E68" s="7"/>
      <c r="F68" s="7"/>
      <c r="G68" s="7">
        <v>27.6</v>
      </c>
      <c r="H68" s="6"/>
      <c r="I68" s="6"/>
      <c r="J68" s="170">
        <f t="shared" si="2"/>
        <v>-135.4</v>
      </c>
      <c r="K68" s="170">
        <f t="shared" si="2"/>
        <v>0</v>
      </c>
      <c r="L68" s="171">
        <f t="shared" si="2"/>
        <v>0</v>
      </c>
      <c r="M68" s="123">
        <f t="shared" si="3"/>
        <v>16.932515337423315</v>
      </c>
      <c r="N68" s="123" t="e">
        <f t="shared" si="3"/>
        <v>#DIV/0!</v>
      </c>
      <c r="O68" s="123" t="e">
        <f t="shared" si="3"/>
        <v>#DIV/0!</v>
      </c>
    </row>
    <row r="69" spans="1:15">
      <c r="A69" s="276" t="s">
        <v>467</v>
      </c>
      <c r="B69" s="277"/>
      <c r="C69" s="278"/>
      <c r="D69" s="7"/>
      <c r="E69" s="7"/>
      <c r="F69" s="7"/>
      <c r="G69" s="7"/>
      <c r="H69" s="6"/>
      <c r="I69" s="6"/>
      <c r="J69" s="170">
        <f t="shared" si="2"/>
        <v>0</v>
      </c>
      <c r="K69" s="170">
        <f t="shared" si="2"/>
        <v>0</v>
      </c>
      <c r="L69" s="171">
        <f t="shared" si="2"/>
        <v>0</v>
      </c>
      <c r="M69" s="123" t="e">
        <f t="shared" si="3"/>
        <v>#DIV/0!</v>
      </c>
      <c r="N69" s="123" t="e">
        <f t="shared" si="3"/>
        <v>#DIV/0!</v>
      </c>
      <c r="O69" s="123" t="e">
        <f t="shared" si="3"/>
        <v>#DIV/0!</v>
      </c>
    </row>
    <row r="70" spans="1:15" ht="41.25" customHeight="1">
      <c r="A70" s="276" t="s">
        <v>479</v>
      </c>
      <c r="B70" s="277"/>
      <c r="C70" s="278"/>
      <c r="D70" s="7">
        <v>10</v>
      </c>
      <c r="E70" s="7">
        <v>765</v>
      </c>
      <c r="F70" s="7">
        <v>400</v>
      </c>
      <c r="G70" s="7">
        <v>370</v>
      </c>
      <c r="H70" s="6">
        <v>779</v>
      </c>
      <c r="I70" s="6">
        <v>480</v>
      </c>
      <c r="J70" s="170">
        <f t="shared" si="2"/>
        <v>360</v>
      </c>
      <c r="K70" s="170">
        <f t="shared" si="2"/>
        <v>14</v>
      </c>
      <c r="L70" s="171">
        <f t="shared" si="2"/>
        <v>80</v>
      </c>
      <c r="M70" s="123">
        <f t="shared" si="3"/>
        <v>3700</v>
      </c>
      <c r="N70" s="123">
        <f t="shared" si="3"/>
        <v>101.83006535947712</v>
      </c>
      <c r="O70" s="123">
        <f t="shared" si="3"/>
        <v>120</v>
      </c>
    </row>
    <row r="71" spans="1:15">
      <c r="A71" s="276" t="s">
        <v>454</v>
      </c>
      <c r="B71" s="277"/>
      <c r="C71" s="278"/>
      <c r="D71" s="7">
        <v>546.70000000000005</v>
      </c>
      <c r="E71" s="7">
        <v>3000</v>
      </c>
      <c r="F71" s="7">
        <v>182.23</v>
      </c>
      <c r="G71" s="7">
        <v>77.400000000000006</v>
      </c>
      <c r="H71" s="6">
        <v>400</v>
      </c>
      <c r="I71" s="6">
        <v>193.5</v>
      </c>
      <c r="J71" s="170">
        <f t="shared" si="2"/>
        <v>-469.30000000000007</v>
      </c>
      <c r="K71" s="170">
        <f t="shared" si="2"/>
        <v>-2600</v>
      </c>
      <c r="L71" s="171">
        <f t="shared" si="2"/>
        <v>11.27000000000001</v>
      </c>
      <c r="M71" s="123">
        <f t="shared" si="3"/>
        <v>14.157673312602888</v>
      </c>
      <c r="N71" s="123">
        <f t="shared" si="3"/>
        <v>13.333333333333334</v>
      </c>
      <c r="O71" s="123">
        <f t="shared" si="3"/>
        <v>106.18449212533612</v>
      </c>
    </row>
    <row r="72" spans="1:15">
      <c r="A72" s="276" t="s">
        <v>480</v>
      </c>
      <c r="B72" s="277"/>
      <c r="C72" s="278"/>
      <c r="D72" s="7">
        <v>26571</v>
      </c>
      <c r="E72" s="7">
        <v>3569.4</v>
      </c>
      <c r="F72" s="7">
        <v>2.48</v>
      </c>
      <c r="G72" s="7">
        <v>26195</v>
      </c>
      <c r="H72" s="6">
        <v>3506.4</v>
      </c>
      <c r="I72" s="6">
        <v>2.4900000000000002</v>
      </c>
      <c r="J72" s="170">
        <f t="shared" si="2"/>
        <v>-376</v>
      </c>
      <c r="K72" s="170">
        <f t="shared" si="2"/>
        <v>-63</v>
      </c>
      <c r="L72" s="171">
        <f t="shared" si="2"/>
        <v>1.0000000000000231E-2</v>
      </c>
      <c r="M72" s="123">
        <f t="shared" si="3"/>
        <v>98.584923412743223</v>
      </c>
      <c r="N72" s="123">
        <f t="shared" si="3"/>
        <v>98.234997478567834</v>
      </c>
      <c r="O72" s="123">
        <f t="shared" si="3"/>
        <v>100.40322580645163</v>
      </c>
    </row>
    <row r="73" spans="1:15">
      <c r="A73" s="276" t="s">
        <v>456</v>
      </c>
      <c r="B73" s="277"/>
      <c r="C73" s="278"/>
      <c r="D73" s="7">
        <v>15849.8</v>
      </c>
      <c r="E73" s="7">
        <v>182053.8</v>
      </c>
      <c r="F73" s="224">
        <v>87.061077549603468</v>
      </c>
      <c r="G73" s="7">
        <v>8370.7000000000007</v>
      </c>
      <c r="H73" s="6">
        <v>172025</v>
      </c>
      <c r="I73" s="6">
        <v>48.66</v>
      </c>
      <c r="J73" s="170">
        <f t="shared" si="2"/>
        <v>-7479.0999999999985</v>
      </c>
      <c r="K73" s="170">
        <f t="shared" si="2"/>
        <v>-10028.799999999988</v>
      </c>
      <c r="L73" s="171">
        <f t="shared" si="2"/>
        <v>-38.401077549603471</v>
      </c>
      <c r="M73" s="123">
        <f t="shared" si="3"/>
        <v>52.812653787429497</v>
      </c>
      <c r="N73" s="123">
        <f t="shared" si="3"/>
        <v>94.491298725981011</v>
      </c>
      <c r="O73" s="123">
        <f t="shared" si="3"/>
        <v>55.891796161465756</v>
      </c>
    </row>
    <row r="74" spans="1:15">
      <c r="A74" s="276" t="s">
        <v>457</v>
      </c>
      <c r="B74" s="277"/>
      <c r="C74" s="278"/>
      <c r="D74" s="7">
        <v>481.9</v>
      </c>
      <c r="E74" s="7">
        <v>11292</v>
      </c>
      <c r="F74" s="224">
        <v>42.676230959971662</v>
      </c>
      <c r="G74" s="7">
        <v>582.9</v>
      </c>
      <c r="H74" s="6">
        <v>21497</v>
      </c>
      <c r="I74" s="6">
        <v>27.12</v>
      </c>
      <c r="J74" s="170">
        <f t="shared" si="2"/>
        <v>101</v>
      </c>
      <c r="K74" s="170">
        <f t="shared" si="2"/>
        <v>10205</v>
      </c>
      <c r="L74" s="171">
        <f t="shared" si="2"/>
        <v>-15.556230959971661</v>
      </c>
      <c r="M74" s="123">
        <f t="shared" si="3"/>
        <v>120.95870512554472</v>
      </c>
      <c r="N74" s="123">
        <f t="shared" si="3"/>
        <v>190.37371590506552</v>
      </c>
      <c r="O74" s="123">
        <f t="shared" si="3"/>
        <v>63.548254824652417</v>
      </c>
    </row>
    <row r="75" spans="1:15">
      <c r="A75" s="276" t="s">
        <v>481</v>
      </c>
      <c r="B75" s="277"/>
      <c r="C75" s="278"/>
      <c r="D75" s="7">
        <v>290</v>
      </c>
      <c r="E75" s="7">
        <v>2637</v>
      </c>
      <c r="F75" s="224">
        <v>109.9734546833523</v>
      </c>
      <c r="G75" s="7">
        <v>248.5</v>
      </c>
      <c r="H75" s="6">
        <v>3676</v>
      </c>
      <c r="I75" s="6">
        <v>67.599999999999994</v>
      </c>
      <c r="J75" s="170">
        <f t="shared" si="2"/>
        <v>-41.5</v>
      </c>
      <c r="K75" s="170">
        <f t="shared" si="2"/>
        <v>1039</v>
      </c>
      <c r="L75" s="171">
        <f t="shared" si="2"/>
        <v>-42.373454683352307</v>
      </c>
      <c r="M75" s="123">
        <f t="shared" si="3"/>
        <v>85.689655172413794</v>
      </c>
      <c r="N75" s="123">
        <f t="shared" si="3"/>
        <v>139.40083428138036</v>
      </c>
      <c r="O75" s="123">
        <f t="shared" si="3"/>
        <v>61.46937931034482</v>
      </c>
    </row>
    <row r="76" spans="1:15">
      <c r="A76" s="276" t="s">
        <v>459</v>
      </c>
      <c r="B76" s="277"/>
      <c r="C76" s="278"/>
      <c r="D76" s="7">
        <v>281</v>
      </c>
      <c r="E76" s="7"/>
      <c r="F76" s="7"/>
      <c r="G76" s="7">
        <v>337.7</v>
      </c>
      <c r="H76" s="6"/>
      <c r="I76" s="6"/>
      <c r="J76" s="170">
        <f t="shared" si="2"/>
        <v>56.699999999999989</v>
      </c>
      <c r="K76" s="170">
        <f t="shared" si="2"/>
        <v>0</v>
      </c>
      <c r="L76" s="171">
        <f t="shared" si="2"/>
        <v>0</v>
      </c>
      <c r="M76" s="123">
        <f t="shared" si="3"/>
        <v>120.1779359430605</v>
      </c>
      <c r="N76" s="123" t="e">
        <f t="shared" si="3"/>
        <v>#DIV/0!</v>
      </c>
      <c r="O76" s="123" t="e">
        <f t="shared" si="3"/>
        <v>#DIV/0!</v>
      </c>
    </row>
    <row r="77" spans="1:15">
      <c r="A77" s="276" t="s">
        <v>482</v>
      </c>
      <c r="B77" s="277"/>
      <c r="C77" s="278"/>
      <c r="D77" s="7">
        <v>2949.8</v>
      </c>
      <c r="E77" s="7"/>
      <c r="F77" s="7"/>
      <c r="G77" s="7">
        <v>4031.1999999999989</v>
      </c>
      <c r="H77" s="6"/>
      <c r="I77" s="6"/>
      <c r="J77" s="170">
        <f t="shared" si="2"/>
        <v>1081.3999999999987</v>
      </c>
      <c r="K77" s="170">
        <f t="shared" ref="J77:L79" si="4">H77-E77</f>
        <v>0</v>
      </c>
      <c r="L77" s="171">
        <f t="shared" si="2"/>
        <v>0</v>
      </c>
      <c r="M77" s="123">
        <f t="shared" ref="M77:O79" si="5">(G77/D77)*100</f>
        <v>136.66011255000333</v>
      </c>
      <c r="N77" s="123" t="e">
        <f t="shared" si="5"/>
        <v>#DIV/0!</v>
      </c>
      <c r="O77" s="123" t="e">
        <f t="shared" si="3"/>
        <v>#DIV/0!</v>
      </c>
    </row>
    <row r="78" spans="1:15">
      <c r="A78" s="276" t="s">
        <v>483</v>
      </c>
      <c r="B78" s="277"/>
      <c r="C78" s="278"/>
      <c r="D78" s="7">
        <v>960</v>
      </c>
      <c r="E78" s="7">
        <v>193.6</v>
      </c>
      <c r="F78" s="224">
        <v>4.9586776859504136</v>
      </c>
      <c r="G78" s="7">
        <v>1669.2</v>
      </c>
      <c r="H78" s="6">
        <v>333.8</v>
      </c>
      <c r="I78" s="225">
        <v>5.0005991611743559</v>
      </c>
      <c r="J78" s="170">
        <f t="shared" si="4"/>
        <v>709.2</v>
      </c>
      <c r="K78" s="170">
        <f t="shared" si="4"/>
        <v>140.20000000000002</v>
      </c>
      <c r="L78" s="171">
        <f t="shared" si="4"/>
        <v>4.1921475223942295E-2</v>
      </c>
      <c r="M78" s="123">
        <f t="shared" si="5"/>
        <v>173.875</v>
      </c>
      <c r="N78" s="123">
        <f t="shared" si="5"/>
        <v>172.41735537190084</v>
      </c>
      <c r="O78" s="123">
        <f t="shared" si="5"/>
        <v>100.84541641701617</v>
      </c>
    </row>
    <row r="79" spans="1:15">
      <c r="A79" s="276" t="s">
        <v>484</v>
      </c>
      <c r="B79" s="277"/>
      <c r="C79" s="278"/>
      <c r="D79" s="7">
        <v>7000</v>
      </c>
      <c r="E79" s="7">
        <v>2499</v>
      </c>
      <c r="F79" s="224">
        <v>2.8011204481792715</v>
      </c>
      <c r="G79" s="7">
        <v>6150.9</v>
      </c>
      <c r="H79" s="6">
        <v>2050.3000000000002</v>
      </c>
      <c r="I79" s="225">
        <v>2.9999999999999996</v>
      </c>
      <c r="J79" s="170">
        <f t="shared" si="4"/>
        <v>-849.10000000000036</v>
      </c>
      <c r="K79" s="170">
        <f t="shared" si="4"/>
        <v>-448.69999999999982</v>
      </c>
      <c r="L79" s="171">
        <f t="shared" si="4"/>
        <v>0.19887955182072803</v>
      </c>
      <c r="M79" s="123">
        <f t="shared" si="5"/>
        <v>87.86999999999999</v>
      </c>
      <c r="N79" s="123">
        <f t="shared" si="5"/>
        <v>82.044817927170882</v>
      </c>
      <c r="O79" s="123">
        <f t="shared" si="5"/>
        <v>107.1</v>
      </c>
    </row>
    <row r="80" spans="1:15">
      <c r="A80" s="276" t="s">
        <v>485</v>
      </c>
      <c r="B80" s="277"/>
      <c r="C80" s="278"/>
      <c r="D80" s="7">
        <v>5</v>
      </c>
      <c r="E80" s="7">
        <v>3</v>
      </c>
      <c r="F80" s="224">
        <v>1666.6666666666667</v>
      </c>
      <c r="G80" s="117">
        <v>1</v>
      </c>
      <c r="H80" s="117">
        <v>3</v>
      </c>
      <c r="I80" s="224">
        <v>333.33333333333331</v>
      </c>
      <c r="J80" s="170">
        <f t="shared" ref="J80:L94" si="6">G80-D80</f>
        <v>-4</v>
      </c>
      <c r="K80" s="170">
        <f t="shared" si="6"/>
        <v>0</v>
      </c>
      <c r="L80" s="171">
        <f t="shared" si="6"/>
        <v>-1333.3333333333335</v>
      </c>
      <c r="M80" s="123">
        <f t="shared" ref="M80:O94" si="7">(G80/D80)*100</f>
        <v>20</v>
      </c>
      <c r="N80" s="123">
        <f t="shared" si="7"/>
        <v>100</v>
      </c>
      <c r="O80" s="123">
        <f t="shared" si="7"/>
        <v>20</v>
      </c>
    </row>
    <row r="81" spans="1:15">
      <c r="A81" s="276" t="s">
        <v>486</v>
      </c>
      <c r="B81" s="277"/>
      <c r="C81" s="278"/>
      <c r="D81" s="7">
        <v>30</v>
      </c>
      <c r="E81" s="7">
        <v>4</v>
      </c>
      <c r="F81" s="224">
        <v>7500</v>
      </c>
      <c r="G81" s="117"/>
      <c r="H81" s="117"/>
      <c r="I81" s="224"/>
      <c r="J81" s="170">
        <f t="shared" si="6"/>
        <v>-30</v>
      </c>
      <c r="K81" s="170">
        <f t="shared" si="6"/>
        <v>-4</v>
      </c>
      <c r="L81" s="171">
        <f t="shared" si="6"/>
        <v>-7500</v>
      </c>
      <c r="M81" s="123">
        <f t="shared" si="7"/>
        <v>0</v>
      </c>
      <c r="N81" s="123">
        <f t="shared" si="7"/>
        <v>0</v>
      </c>
      <c r="O81" s="123">
        <f t="shared" si="7"/>
        <v>0</v>
      </c>
    </row>
    <row r="82" spans="1:15">
      <c r="A82" s="276" t="s">
        <v>487</v>
      </c>
      <c r="B82" s="277"/>
      <c r="C82" s="278"/>
      <c r="D82" s="7">
        <v>87</v>
      </c>
      <c r="E82" s="7">
        <v>290</v>
      </c>
      <c r="F82" s="224">
        <v>300</v>
      </c>
      <c r="G82" s="117">
        <v>133.80000000000001</v>
      </c>
      <c r="H82" s="117">
        <v>443</v>
      </c>
      <c r="I82" s="224">
        <v>302.03160270880363</v>
      </c>
      <c r="J82" s="170">
        <f t="shared" si="6"/>
        <v>46.800000000000011</v>
      </c>
      <c r="K82" s="170">
        <f t="shared" si="6"/>
        <v>153</v>
      </c>
      <c r="L82" s="171">
        <f t="shared" si="6"/>
        <v>2.0316027088036321</v>
      </c>
      <c r="M82" s="123">
        <f t="shared" si="7"/>
        <v>153.79310344827587</v>
      </c>
      <c r="N82" s="123">
        <f t="shared" si="7"/>
        <v>152.75862068965517</v>
      </c>
      <c r="O82" s="123">
        <f t="shared" si="7"/>
        <v>100.67720090293454</v>
      </c>
    </row>
    <row r="83" spans="1:15">
      <c r="A83" s="276" t="s">
        <v>488</v>
      </c>
      <c r="B83" s="277"/>
      <c r="C83" s="278"/>
      <c r="D83" s="7">
        <v>20</v>
      </c>
      <c r="E83" s="7">
        <v>1960</v>
      </c>
      <c r="F83" s="224">
        <v>10.204081632653061</v>
      </c>
      <c r="G83" s="117">
        <v>29.5</v>
      </c>
      <c r="H83" s="117">
        <v>2417</v>
      </c>
      <c r="I83" s="224">
        <v>12.205213074058751</v>
      </c>
      <c r="J83" s="170">
        <f t="shared" si="6"/>
        <v>9.5</v>
      </c>
      <c r="K83" s="170">
        <f t="shared" si="6"/>
        <v>457</v>
      </c>
      <c r="L83" s="171">
        <f t="shared" si="6"/>
        <v>2.0011314414056898</v>
      </c>
      <c r="M83" s="123">
        <f t="shared" si="7"/>
        <v>147.5</v>
      </c>
      <c r="N83" s="123">
        <f t="shared" si="7"/>
        <v>123.31632653061224</v>
      </c>
      <c r="O83" s="123">
        <f t="shared" si="7"/>
        <v>119.61108812577577</v>
      </c>
    </row>
    <row r="84" spans="1:15">
      <c r="A84" s="276" t="s">
        <v>489</v>
      </c>
      <c r="B84" s="277"/>
      <c r="C84" s="278"/>
      <c r="D84" s="7">
        <v>55</v>
      </c>
      <c r="E84" s="7">
        <v>170</v>
      </c>
      <c r="F84" s="224">
        <v>323.52941176470591</v>
      </c>
      <c r="G84" s="117">
        <v>64.7</v>
      </c>
      <c r="H84" s="117">
        <v>178</v>
      </c>
      <c r="I84" s="224">
        <v>363.4831460674157</v>
      </c>
      <c r="J84" s="170">
        <f t="shared" si="6"/>
        <v>9.7000000000000028</v>
      </c>
      <c r="K84" s="170">
        <f t="shared" si="6"/>
        <v>8</v>
      </c>
      <c r="L84" s="171">
        <f t="shared" si="6"/>
        <v>39.95373430270979</v>
      </c>
      <c r="M84" s="123">
        <f t="shared" si="7"/>
        <v>117.63636363636365</v>
      </c>
      <c r="N84" s="123">
        <f t="shared" si="7"/>
        <v>104.70588235294119</v>
      </c>
      <c r="O84" s="123">
        <f t="shared" si="7"/>
        <v>112.34933605720121</v>
      </c>
    </row>
    <row r="85" spans="1:15">
      <c r="A85" s="276" t="s">
        <v>490</v>
      </c>
      <c r="B85" s="277"/>
      <c r="C85" s="278"/>
      <c r="D85" s="7">
        <v>56</v>
      </c>
      <c r="E85" s="7">
        <v>100</v>
      </c>
      <c r="F85" s="224">
        <v>560</v>
      </c>
      <c r="G85" s="117">
        <v>26.9</v>
      </c>
      <c r="H85" s="117">
        <v>58</v>
      </c>
      <c r="I85" s="224">
        <v>463.79310344827587</v>
      </c>
      <c r="J85" s="170">
        <f t="shared" si="6"/>
        <v>-29.1</v>
      </c>
      <c r="K85" s="170">
        <f t="shared" si="6"/>
        <v>-42</v>
      </c>
      <c r="L85" s="171">
        <f t="shared" si="6"/>
        <v>-96.206896551724128</v>
      </c>
      <c r="M85" s="123">
        <f t="shared" si="7"/>
        <v>48.035714285714285</v>
      </c>
      <c r="N85" s="123">
        <f t="shared" si="7"/>
        <v>57.999999999999993</v>
      </c>
      <c r="O85" s="123">
        <f t="shared" si="7"/>
        <v>82.820197044334975</v>
      </c>
    </row>
    <row r="86" spans="1:15">
      <c r="A86" s="276" t="s">
        <v>483</v>
      </c>
      <c r="B86" s="277"/>
      <c r="C86" s="278"/>
      <c r="D86" s="7">
        <v>395</v>
      </c>
      <c r="E86" s="7"/>
      <c r="F86" s="224"/>
      <c r="G86" s="117">
        <v>406</v>
      </c>
      <c r="H86" s="117"/>
      <c r="I86" s="224"/>
      <c r="J86" s="170">
        <f t="shared" si="6"/>
        <v>11</v>
      </c>
      <c r="K86" s="170">
        <f t="shared" si="6"/>
        <v>0</v>
      </c>
      <c r="L86" s="171">
        <f t="shared" si="6"/>
        <v>0</v>
      </c>
      <c r="M86" s="123">
        <f t="shared" si="7"/>
        <v>102.78481012658227</v>
      </c>
      <c r="N86" s="123" t="e">
        <f t="shared" si="7"/>
        <v>#DIV/0!</v>
      </c>
      <c r="O86" s="123" t="e">
        <f t="shared" si="7"/>
        <v>#DIV/0!</v>
      </c>
    </row>
    <row r="87" spans="1:15">
      <c r="A87" s="276" t="s">
        <v>491</v>
      </c>
      <c r="B87" s="277"/>
      <c r="C87" s="278"/>
      <c r="D87" s="7"/>
      <c r="E87" s="7"/>
      <c r="F87" s="224"/>
      <c r="G87" s="117"/>
      <c r="H87" s="117"/>
      <c r="I87" s="118"/>
      <c r="J87" s="170">
        <f t="shared" si="6"/>
        <v>0</v>
      </c>
      <c r="K87" s="170">
        <f t="shared" si="6"/>
        <v>0</v>
      </c>
      <c r="L87" s="171">
        <f t="shared" si="6"/>
        <v>0</v>
      </c>
      <c r="M87" s="123" t="e">
        <f t="shared" si="7"/>
        <v>#DIV/0!</v>
      </c>
      <c r="N87" s="123" t="e">
        <f t="shared" si="7"/>
        <v>#DIV/0!</v>
      </c>
      <c r="O87" s="123" t="e">
        <f t="shared" si="7"/>
        <v>#DIV/0!</v>
      </c>
    </row>
    <row r="88" spans="1:15">
      <c r="A88" s="276" t="s">
        <v>455</v>
      </c>
      <c r="B88" s="277"/>
      <c r="C88" s="278"/>
      <c r="D88" s="7">
        <v>2705</v>
      </c>
      <c r="E88" s="7"/>
      <c r="F88" s="224"/>
      <c r="G88" s="117">
        <v>2761.6</v>
      </c>
      <c r="H88" s="117"/>
      <c r="I88" s="118"/>
      <c r="J88" s="170">
        <f t="shared" si="6"/>
        <v>56.599999999999909</v>
      </c>
      <c r="K88" s="170">
        <f t="shared" si="6"/>
        <v>0</v>
      </c>
      <c r="L88" s="171">
        <f t="shared" si="6"/>
        <v>0</v>
      </c>
      <c r="M88" s="123">
        <f t="shared" si="7"/>
        <v>102.09242144177449</v>
      </c>
      <c r="N88" s="123" t="e">
        <f t="shared" si="7"/>
        <v>#DIV/0!</v>
      </c>
      <c r="O88" s="123" t="e">
        <f t="shared" si="7"/>
        <v>#DIV/0!</v>
      </c>
    </row>
    <row r="89" spans="1:15">
      <c r="A89" s="276" t="s">
        <v>492</v>
      </c>
      <c r="B89" s="277"/>
      <c r="C89" s="278"/>
      <c r="D89" s="7">
        <v>937</v>
      </c>
      <c r="E89" s="7"/>
      <c r="F89" s="224"/>
      <c r="G89" s="117">
        <v>1025.4000000000001</v>
      </c>
      <c r="H89" s="117"/>
      <c r="I89" s="118"/>
      <c r="J89" s="170">
        <f t="shared" si="6"/>
        <v>88.400000000000091</v>
      </c>
      <c r="K89" s="170">
        <f t="shared" si="6"/>
        <v>0</v>
      </c>
      <c r="L89" s="171">
        <f t="shared" si="6"/>
        <v>0</v>
      </c>
      <c r="M89" s="123">
        <f t="shared" si="7"/>
        <v>109.43436499466384</v>
      </c>
      <c r="N89" s="123" t="e">
        <f t="shared" si="7"/>
        <v>#DIV/0!</v>
      </c>
      <c r="O89" s="123" t="e">
        <f t="shared" si="7"/>
        <v>#DIV/0!</v>
      </c>
    </row>
    <row r="90" spans="1:15" ht="34.5" customHeight="1">
      <c r="A90" s="276"/>
      <c r="B90" s="277"/>
      <c r="C90" s="278"/>
      <c r="D90" s="7"/>
      <c r="E90" s="7"/>
      <c r="F90" s="224"/>
      <c r="G90" s="117">
        <v>29.1</v>
      </c>
      <c r="H90" s="117">
        <v>1</v>
      </c>
      <c r="I90" s="118">
        <v>29.1</v>
      </c>
      <c r="J90" s="170">
        <f t="shared" si="6"/>
        <v>29.1</v>
      </c>
      <c r="K90" s="170">
        <f t="shared" si="6"/>
        <v>1</v>
      </c>
      <c r="L90" s="171">
        <f t="shared" si="6"/>
        <v>29.1</v>
      </c>
      <c r="M90" s="123" t="e">
        <f t="shared" si="7"/>
        <v>#DIV/0!</v>
      </c>
      <c r="N90" s="123" t="e">
        <f t="shared" si="7"/>
        <v>#DIV/0!</v>
      </c>
      <c r="O90" s="123" t="e">
        <f t="shared" si="7"/>
        <v>#DIV/0!</v>
      </c>
    </row>
    <row r="91" spans="1:15" ht="36.75" customHeight="1">
      <c r="A91" s="276" t="s">
        <v>493</v>
      </c>
      <c r="B91" s="277"/>
      <c r="C91" s="278"/>
      <c r="D91" s="7">
        <v>182</v>
      </c>
      <c r="E91" s="7">
        <v>3033</v>
      </c>
      <c r="F91" s="224">
        <v>60</v>
      </c>
      <c r="G91" s="117">
        <v>207.2</v>
      </c>
      <c r="H91" s="117">
        <v>3453</v>
      </c>
      <c r="I91" s="118">
        <v>60</v>
      </c>
      <c r="J91" s="170">
        <f t="shared" si="6"/>
        <v>25.199999999999989</v>
      </c>
      <c r="K91" s="170">
        <f t="shared" si="6"/>
        <v>420</v>
      </c>
      <c r="L91" s="171">
        <f t="shared" si="6"/>
        <v>0</v>
      </c>
      <c r="M91" s="123">
        <f t="shared" si="7"/>
        <v>113.84615384615384</v>
      </c>
      <c r="N91" s="123">
        <f t="shared" si="7"/>
        <v>113.84767556874382</v>
      </c>
      <c r="O91" s="123">
        <f t="shared" si="7"/>
        <v>100</v>
      </c>
    </row>
    <row r="92" spans="1:15" ht="36.75" customHeight="1">
      <c r="A92" s="276" t="s">
        <v>493</v>
      </c>
      <c r="B92" s="277"/>
      <c r="C92" s="278"/>
      <c r="D92" s="7">
        <v>4133</v>
      </c>
      <c r="E92" s="7"/>
      <c r="F92" s="224"/>
      <c r="G92" s="117">
        <v>3919</v>
      </c>
      <c r="H92" s="117"/>
      <c r="I92" s="118"/>
      <c r="J92" s="170">
        <f t="shared" si="6"/>
        <v>-214</v>
      </c>
      <c r="K92" s="170">
        <f t="shared" si="6"/>
        <v>0</v>
      </c>
      <c r="L92" s="171">
        <f t="shared" si="6"/>
        <v>0</v>
      </c>
      <c r="M92" s="123">
        <f t="shared" si="7"/>
        <v>94.822163077667554</v>
      </c>
      <c r="N92" s="123" t="e">
        <f t="shared" si="7"/>
        <v>#DIV/0!</v>
      </c>
      <c r="O92" s="123" t="e">
        <f t="shared" si="7"/>
        <v>#DIV/0!</v>
      </c>
    </row>
    <row r="93" spans="1:15" ht="20.100000000000001" customHeight="1">
      <c r="A93" s="276" t="s">
        <v>527</v>
      </c>
      <c r="B93" s="277"/>
      <c r="C93" s="278"/>
      <c r="D93" s="7">
        <v>63</v>
      </c>
      <c r="E93" s="7"/>
      <c r="F93" s="224"/>
      <c r="G93" s="117">
        <v>70</v>
      </c>
      <c r="H93" s="117"/>
      <c r="I93" s="118"/>
      <c r="J93" s="170">
        <f t="shared" si="6"/>
        <v>7</v>
      </c>
      <c r="K93" s="170">
        <f t="shared" si="6"/>
        <v>0</v>
      </c>
      <c r="L93" s="171">
        <f t="shared" si="6"/>
        <v>0</v>
      </c>
      <c r="M93" s="123">
        <f t="shared" si="7"/>
        <v>111.11111111111111</v>
      </c>
      <c r="N93" s="123" t="e">
        <f t="shared" si="7"/>
        <v>#DIV/0!</v>
      </c>
      <c r="O93" s="123" t="e">
        <f t="shared" si="7"/>
        <v>#DIV/0!</v>
      </c>
    </row>
    <row r="94" spans="1:15" ht="20.100000000000001" customHeight="1">
      <c r="A94" s="284" t="s">
        <v>494</v>
      </c>
      <c r="B94" s="230"/>
      <c r="C94" s="232"/>
      <c r="D94" s="7">
        <v>600</v>
      </c>
      <c r="E94" s="7"/>
      <c r="F94" s="224"/>
      <c r="G94" s="117">
        <v>380</v>
      </c>
      <c r="H94" s="117"/>
      <c r="I94" s="118"/>
      <c r="J94" s="170">
        <f t="shared" si="6"/>
        <v>-220</v>
      </c>
      <c r="K94" s="170">
        <f>H94-E94</f>
        <v>0</v>
      </c>
      <c r="L94" s="171">
        <f t="shared" si="6"/>
        <v>0</v>
      </c>
      <c r="M94" s="123">
        <f t="shared" si="7"/>
        <v>63.333333333333329</v>
      </c>
      <c r="N94" s="123" t="e">
        <f t="shared" si="7"/>
        <v>#DIV/0!</v>
      </c>
      <c r="O94" s="123" t="e">
        <f t="shared" si="7"/>
        <v>#DIV/0!</v>
      </c>
    </row>
    <row r="95" spans="1:15" ht="24.95" customHeight="1">
      <c r="A95" s="357" t="s">
        <v>49</v>
      </c>
      <c r="B95" s="358"/>
      <c r="C95" s="359"/>
      <c r="D95" s="172">
        <f>SUM(D67:D94)</f>
        <v>64431.200000000004</v>
      </c>
      <c r="E95" s="147"/>
      <c r="F95" s="148"/>
      <c r="G95" s="172">
        <f>SUM(G67:G94)</f>
        <v>57115.299999999988</v>
      </c>
      <c r="H95" s="147"/>
      <c r="I95" s="148"/>
      <c r="J95" s="170">
        <f>G95-D95</f>
        <v>-7315.900000000016</v>
      </c>
      <c r="K95" s="147"/>
      <c r="L95" s="148"/>
      <c r="M95" s="123">
        <f>(G95/D95)*100</f>
        <v>88.645407814847445</v>
      </c>
      <c r="N95" s="147"/>
      <c r="O95" s="148"/>
    </row>
    <row r="96" spans="1:15">
      <c r="A96" s="22"/>
      <c r="B96" s="23"/>
      <c r="C96" s="23"/>
      <c r="D96" s="23"/>
      <c r="E96" s="23"/>
      <c r="F96" s="13"/>
      <c r="G96" s="13"/>
      <c r="H96" s="13"/>
      <c r="I96" s="5"/>
      <c r="J96" s="5"/>
      <c r="K96" s="5"/>
      <c r="L96" s="5"/>
      <c r="M96" s="5"/>
      <c r="N96" s="5"/>
      <c r="O96" s="5"/>
    </row>
    <row r="97" spans="1:15">
      <c r="A97" s="341" t="s">
        <v>64</v>
      </c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</row>
    <row r="98" spans="1:15">
      <c r="A98" s="20"/>
    </row>
    <row r="99" spans="1:15" ht="56.25" customHeight="1">
      <c r="A99" s="7" t="s">
        <v>101</v>
      </c>
      <c r="B99" s="235" t="s">
        <v>63</v>
      </c>
      <c r="C99" s="235"/>
      <c r="D99" s="235" t="s">
        <v>58</v>
      </c>
      <c r="E99" s="235"/>
      <c r="F99" s="235" t="s">
        <v>59</v>
      </c>
      <c r="G99" s="235"/>
      <c r="H99" s="235" t="s">
        <v>76</v>
      </c>
      <c r="I99" s="235"/>
      <c r="J99" s="235"/>
      <c r="K99" s="276" t="s">
        <v>74</v>
      </c>
      <c r="L99" s="278"/>
      <c r="M99" s="276" t="s">
        <v>31</v>
      </c>
      <c r="N99" s="277"/>
      <c r="O99" s="278"/>
    </row>
    <row r="100" spans="1:15">
      <c r="A100" s="6">
        <v>1</v>
      </c>
      <c r="B100" s="248">
        <v>2</v>
      </c>
      <c r="C100" s="248"/>
      <c r="D100" s="248">
        <v>3</v>
      </c>
      <c r="E100" s="248"/>
      <c r="F100" s="248">
        <v>4</v>
      </c>
      <c r="G100" s="248"/>
      <c r="H100" s="248">
        <v>5</v>
      </c>
      <c r="I100" s="248"/>
      <c r="J100" s="248"/>
      <c r="K100" s="248">
        <v>6</v>
      </c>
      <c r="L100" s="248"/>
      <c r="M100" s="345">
        <v>7</v>
      </c>
      <c r="N100" s="353"/>
      <c r="O100" s="346"/>
    </row>
    <row r="101" spans="1:15" ht="56.25">
      <c r="A101" s="95" t="s">
        <v>505</v>
      </c>
      <c r="B101" s="289" t="s">
        <v>507</v>
      </c>
      <c r="C101" s="289"/>
      <c r="D101" s="349" t="s">
        <v>506</v>
      </c>
      <c r="E101" s="349"/>
      <c r="F101" s="339">
        <v>5.75</v>
      </c>
      <c r="G101" s="339"/>
      <c r="H101" s="351" t="s">
        <v>508</v>
      </c>
      <c r="I101" s="351"/>
      <c r="J101" s="351"/>
      <c r="K101" s="292" t="s">
        <v>509</v>
      </c>
      <c r="L101" s="294"/>
      <c r="M101" s="349" t="s">
        <v>510</v>
      </c>
      <c r="N101" s="349"/>
      <c r="O101" s="349"/>
    </row>
    <row r="102" spans="1:15">
      <c r="A102" s="95"/>
      <c r="B102" s="285"/>
      <c r="C102" s="287"/>
      <c r="D102" s="347"/>
      <c r="E102" s="348"/>
      <c r="F102" s="337"/>
      <c r="G102" s="338"/>
      <c r="H102" s="333"/>
      <c r="I102" s="334"/>
      <c r="J102" s="335"/>
      <c r="K102" s="292"/>
      <c r="L102" s="294"/>
      <c r="M102" s="347"/>
      <c r="N102" s="350"/>
      <c r="O102" s="348"/>
    </row>
    <row r="103" spans="1:15">
      <c r="A103" s="95"/>
      <c r="B103" s="282"/>
      <c r="C103" s="288"/>
      <c r="D103" s="347"/>
      <c r="E103" s="348"/>
      <c r="F103" s="337"/>
      <c r="G103" s="338"/>
      <c r="H103" s="333"/>
      <c r="I103" s="334"/>
      <c r="J103" s="335"/>
      <c r="K103" s="292"/>
      <c r="L103" s="294"/>
      <c r="M103" s="347"/>
      <c r="N103" s="350"/>
      <c r="O103" s="348"/>
    </row>
    <row r="104" spans="1:15">
      <c r="A104" s="95"/>
      <c r="B104" s="289"/>
      <c r="C104" s="289"/>
      <c r="D104" s="349"/>
      <c r="E104" s="349"/>
      <c r="F104" s="339"/>
      <c r="G104" s="339"/>
      <c r="H104" s="351"/>
      <c r="I104" s="351"/>
      <c r="J104" s="351"/>
      <c r="K104" s="292"/>
      <c r="L104" s="294"/>
      <c r="M104" s="349"/>
      <c r="N104" s="349"/>
      <c r="O104" s="349"/>
    </row>
    <row r="105" spans="1:15">
      <c r="A105" s="120" t="s">
        <v>49</v>
      </c>
      <c r="B105" s="342" t="s">
        <v>32</v>
      </c>
      <c r="C105" s="342"/>
      <c r="D105" s="342" t="s">
        <v>32</v>
      </c>
      <c r="E105" s="342"/>
      <c r="F105" s="342" t="s">
        <v>32</v>
      </c>
      <c r="G105" s="342"/>
      <c r="H105" s="352"/>
      <c r="I105" s="352"/>
      <c r="J105" s="352"/>
      <c r="K105" s="305">
        <f>SUM(K101:L104)</f>
        <v>0</v>
      </c>
      <c r="L105" s="307"/>
      <c r="M105" s="340"/>
      <c r="N105" s="340"/>
      <c r="O105" s="340"/>
    </row>
    <row r="106" spans="1:15">
      <c r="A106" s="13"/>
      <c r="B106" s="25"/>
      <c r="C106" s="25"/>
      <c r="D106" s="25"/>
      <c r="E106" s="25"/>
      <c r="F106" s="25"/>
      <c r="G106" s="25"/>
      <c r="H106" s="25"/>
      <c r="I106" s="25"/>
      <c r="J106" s="25"/>
      <c r="K106" s="3"/>
      <c r="L106" s="3"/>
      <c r="M106" s="3"/>
      <c r="N106" s="3"/>
      <c r="O106" s="3"/>
    </row>
    <row r="107" spans="1:15">
      <c r="A107" s="341" t="s">
        <v>65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</row>
    <row r="108" spans="1:15" ht="15" customHeight="1">
      <c r="A108" s="5"/>
      <c r="B108" s="18"/>
      <c r="C108" s="5"/>
      <c r="D108" s="5"/>
      <c r="E108" s="5"/>
      <c r="F108" s="5"/>
      <c r="G108" s="5"/>
      <c r="H108" s="5"/>
      <c r="I108" s="17"/>
    </row>
    <row r="109" spans="1:15" ht="42.75" customHeight="1">
      <c r="A109" s="235" t="s">
        <v>57</v>
      </c>
      <c r="B109" s="235"/>
      <c r="C109" s="235"/>
      <c r="D109" s="235" t="s">
        <v>157</v>
      </c>
      <c r="E109" s="235"/>
      <c r="F109" s="235" t="s">
        <v>158</v>
      </c>
      <c r="G109" s="235"/>
      <c r="H109" s="235"/>
      <c r="I109" s="235"/>
      <c r="J109" s="235" t="s">
        <v>301</v>
      </c>
      <c r="K109" s="235"/>
      <c r="L109" s="235"/>
      <c r="M109" s="235"/>
      <c r="N109" s="235" t="s">
        <v>161</v>
      </c>
      <c r="O109" s="235"/>
    </row>
    <row r="110" spans="1:15" ht="42.75" customHeight="1">
      <c r="A110" s="235"/>
      <c r="B110" s="235"/>
      <c r="C110" s="235"/>
      <c r="D110" s="235"/>
      <c r="E110" s="235"/>
      <c r="F110" s="248" t="s">
        <v>159</v>
      </c>
      <c r="G110" s="248"/>
      <c r="H110" s="235" t="s">
        <v>160</v>
      </c>
      <c r="I110" s="235"/>
      <c r="J110" s="248" t="s">
        <v>159</v>
      </c>
      <c r="K110" s="248"/>
      <c r="L110" s="235" t="s">
        <v>160</v>
      </c>
      <c r="M110" s="235"/>
      <c r="N110" s="235"/>
      <c r="O110" s="235"/>
    </row>
    <row r="111" spans="1:15">
      <c r="A111" s="235">
        <v>1</v>
      </c>
      <c r="B111" s="235"/>
      <c r="C111" s="235"/>
      <c r="D111" s="276">
        <v>2</v>
      </c>
      <c r="E111" s="278"/>
      <c r="F111" s="276">
        <v>3</v>
      </c>
      <c r="G111" s="278"/>
      <c r="H111" s="345">
        <v>4</v>
      </c>
      <c r="I111" s="346"/>
      <c r="J111" s="345">
        <v>5</v>
      </c>
      <c r="K111" s="346"/>
      <c r="L111" s="345">
        <v>6</v>
      </c>
      <c r="M111" s="346"/>
      <c r="N111" s="345">
        <v>7</v>
      </c>
      <c r="O111" s="346"/>
    </row>
    <row r="112" spans="1:15" ht="20.100000000000001" customHeight="1">
      <c r="A112" s="290" t="s">
        <v>193</v>
      </c>
      <c r="B112" s="290"/>
      <c r="C112" s="290"/>
      <c r="D112" s="292">
        <v>44965</v>
      </c>
      <c r="E112" s="294"/>
      <c r="F112" s="292">
        <v>47229</v>
      </c>
      <c r="G112" s="294"/>
      <c r="H112" s="292">
        <v>52484</v>
      </c>
      <c r="I112" s="294"/>
      <c r="J112" s="292"/>
      <c r="K112" s="294"/>
      <c r="L112" s="292"/>
      <c r="M112" s="294"/>
      <c r="N112" s="343">
        <v>97449</v>
      </c>
      <c r="O112" s="344"/>
    </row>
    <row r="113" spans="1:15" ht="20.100000000000001" customHeight="1">
      <c r="A113" s="290" t="s">
        <v>84</v>
      </c>
      <c r="B113" s="290"/>
      <c r="C113" s="290"/>
      <c r="D113" s="292"/>
      <c r="E113" s="294"/>
      <c r="F113" s="292"/>
      <c r="G113" s="294"/>
      <c r="H113" s="292"/>
      <c r="I113" s="294"/>
      <c r="J113" s="292"/>
      <c r="K113" s="294"/>
      <c r="L113" s="292"/>
      <c r="M113" s="294"/>
      <c r="N113" s="292"/>
      <c r="O113" s="294"/>
    </row>
    <row r="114" spans="1:15" ht="20.100000000000001" customHeight="1">
      <c r="A114" s="290"/>
      <c r="B114" s="290"/>
      <c r="C114" s="290"/>
      <c r="D114" s="292">
        <v>44965</v>
      </c>
      <c r="E114" s="294"/>
      <c r="F114" s="292">
        <v>47229</v>
      </c>
      <c r="G114" s="294"/>
      <c r="H114" s="292">
        <v>52484</v>
      </c>
      <c r="I114" s="294"/>
      <c r="J114" s="292"/>
      <c r="K114" s="294"/>
      <c r="L114" s="292"/>
      <c r="M114" s="294"/>
      <c r="N114" s="292">
        <v>97449</v>
      </c>
      <c r="O114" s="294"/>
    </row>
    <row r="115" spans="1:15" ht="20.100000000000001" customHeight="1">
      <c r="A115" s="290" t="s">
        <v>194</v>
      </c>
      <c r="B115" s="290"/>
      <c r="C115" s="290"/>
      <c r="D115" s="292"/>
      <c r="E115" s="294"/>
      <c r="F115" s="292"/>
      <c r="G115" s="294"/>
      <c r="H115" s="292"/>
      <c r="I115" s="294"/>
      <c r="J115" s="292"/>
      <c r="K115" s="294"/>
      <c r="L115" s="292"/>
      <c r="M115" s="294"/>
      <c r="N115" s="343">
        <f>D115+H115-L115</f>
        <v>0</v>
      </c>
      <c r="O115" s="344"/>
    </row>
    <row r="116" spans="1:15" ht="20.100000000000001" customHeight="1">
      <c r="A116" s="290" t="s">
        <v>85</v>
      </c>
      <c r="B116" s="290"/>
      <c r="C116" s="290"/>
      <c r="D116" s="292"/>
      <c r="E116" s="294"/>
      <c r="F116" s="292"/>
      <c r="G116" s="294"/>
      <c r="H116" s="292"/>
      <c r="I116" s="294"/>
      <c r="J116" s="292"/>
      <c r="K116" s="294"/>
      <c r="L116" s="292"/>
      <c r="M116" s="294"/>
      <c r="N116" s="292"/>
      <c r="O116" s="294"/>
    </row>
    <row r="117" spans="1:15" ht="20.100000000000001" customHeight="1">
      <c r="A117" s="290"/>
      <c r="B117" s="290"/>
      <c r="C117" s="290"/>
      <c r="D117" s="292"/>
      <c r="E117" s="294"/>
      <c r="F117" s="292"/>
      <c r="G117" s="294"/>
      <c r="H117" s="292"/>
      <c r="I117" s="294"/>
      <c r="J117" s="292"/>
      <c r="K117" s="294"/>
      <c r="L117" s="292"/>
      <c r="M117" s="294"/>
      <c r="N117" s="292"/>
      <c r="O117" s="294"/>
    </row>
    <row r="118" spans="1:15" ht="20.100000000000001" customHeight="1">
      <c r="A118" s="290" t="s">
        <v>195</v>
      </c>
      <c r="B118" s="290"/>
      <c r="C118" s="290"/>
      <c r="D118" s="292"/>
      <c r="E118" s="294"/>
      <c r="F118" s="292"/>
      <c r="G118" s="294"/>
      <c r="H118" s="292"/>
      <c r="I118" s="294"/>
      <c r="J118" s="292"/>
      <c r="K118" s="294"/>
      <c r="L118" s="292"/>
      <c r="M118" s="294"/>
      <c r="N118" s="343">
        <f>D118+H118-L118</f>
        <v>0</v>
      </c>
      <c r="O118" s="344"/>
    </row>
    <row r="119" spans="1:15" ht="20.100000000000001" customHeight="1">
      <c r="A119" s="290" t="s">
        <v>84</v>
      </c>
      <c r="B119" s="290"/>
      <c r="C119" s="290"/>
      <c r="D119" s="292"/>
      <c r="E119" s="294"/>
      <c r="F119" s="292"/>
      <c r="G119" s="294"/>
      <c r="H119" s="292"/>
      <c r="I119" s="294"/>
      <c r="J119" s="292"/>
      <c r="K119" s="294"/>
      <c r="L119" s="292"/>
      <c r="M119" s="294"/>
      <c r="N119" s="292"/>
      <c r="O119" s="294"/>
    </row>
    <row r="120" spans="1:15" ht="20.100000000000001" customHeight="1">
      <c r="A120" s="290"/>
      <c r="B120" s="290"/>
      <c r="C120" s="290"/>
      <c r="D120" s="292"/>
      <c r="E120" s="294"/>
      <c r="F120" s="292"/>
      <c r="G120" s="294"/>
      <c r="H120" s="292"/>
      <c r="I120" s="294"/>
      <c r="J120" s="292"/>
      <c r="K120" s="294"/>
      <c r="L120" s="292"/>
      <c r="M120" s="294"/>
      <c r="N120" s="292"/>
      <c r="O120" s="294"/>
    </row>
    <row r="121" spans="1:15" ht="24.95" customHeight="1">
      <c r="A121" s="258" t="s">
        <v>49</v>
      </c>
      <c r="B121" s="258"/>
      <c r="C121" s="258"/>
      <c r="D121" s="305">
        <f>SUM(D112,D115,D118)</f>
        <v>44965</v>
      </c>
      <c r="E121" s="307"/>
      <c r="F121" s="305">
        <f>SUM(F112,F115,F118)</f>
        <v>47229</v>
      </c>
      <c r="G121" s="307"/>
      <c r="H121" s="305">
        <f>SUM(H112,H115,H118)</f>
        <v>52484</v>
      </c>
      <c r="I121" s="307"/>
      <c r="J121" s="305">
        <f>SUM(J112,J115,J118)</f>
        <v>0</v>
      </c>
      <c r="K121" s="307"/>
      <c r="L121" s="305">
        <f>SUM(L112,L115,L118)</f>
        <v>0</v>
      </c>
      <c r="M121" s="307"/>
      <c r="N121" s="305">
        <f>D121+H121-L121</f>
        <v>97449</v>
      </c>
      <c r="O121" s="307"/>
    </row>
    <row r="122" spans="1:15">
      <c r="C122" s="30"/>
      <c r="D122" s="30"/>
      <c r="E122" s="30"/>
    </row>
    <row r="123" spans="1:15">
      <c r="C123" s="30"/>
      <c r="D123" s="30"/>
      <c r="E123" s="30"/>
    </row>
    <row r="124" spans="1:15">
      <c r="C124" s="30"/>
      <c r="D124" s="30"/>
      <c r="E124" s="30"/>
    </row>
    <row r="125" spans="1:15">
      <c r="C125" s="30"/>
      <c r="D125" s="30"/>
      <c r="E125" s="30"/>
    </row>
    <row r="126" spans="1:15">
      <c r="C126" s="30"/>
      <c r="D126" s="30"/>
      <c r="E126" s="30"/>
    </row>
    <row r="127" spans="1:15">
      <c r="C127" s="30"/>
      <c r="D127" s="30"/>
      <c r="E127" s="30"/>
    </row>
    <row r="128" spans="1:15">
      <c r="C128" s="30"/>
      <c r="D128" s="30"/>
      <c r="E128" s="30"/>
    </row>
    <row r="129" spans="3:5">
      <c r="C129" s="30"/>
      <c r="D129" s="30"/>
      <c r="E129" s="30"/>
    </row>
    <row r="130" spans="3:5">
      <c r="C130" s="30"/>
      <c r="D130" s="30"/>
      <c r="E130" s="30"/>
    </row>
    <row r="131" spans="3:5">
      <c r="C131" s="30"/>
      <c r="D131" s="30"/>
      <c r="E131" s="30"/>
    </row>
    <row r="132" spans="3:5">
      <c r="C132" s="30"/>
      <c r="D132" s="30"/>
      <c r="E132" s="30"/>
    </row>
    <row r="133" spans="3:5">
      <c r="C133" s="30"/>
      <c r="D133" s="30"/>
      <c r="E133" s="30"/>
    </row>
    <row r="134" spans="3:5">
      <c r="C134" s="30"/>
      <c r="D134" s="30"/>
      <c r="E134" s="30"/>
    </row>
    <row r="135" spans="3:5">
      <c r="C135" s="30"/>
      <c r="D135" s="30"/>
      <c r="E135" s="30"/>
    </row>
  </sheetData>
  <sheetProtection password="CC7B" sheet="1"/>
  <mergeCells count="384">
    <mergeCell ref="L33:M33"/>
    <mergeCell ref="L32:M32"/>
    <mergeCell ref="F32:H32"/>
    <mergeCell ref="C33:E33"/>
    <mergeCell ref="C34:E34"/>
    <mergeCell ref="C35:E35"/>
    <mergeCell ref="F33:H33"/>
    <mergeCell ref="F34:H34"/>
    <mergeCell ref="F35:H35"/>
    <mergeCell ref="L24:M24"/>
    <mergeCell ref="N15:O15"/>
    <mergeCell ref="L17:M17"/>
    <mergeCell ref="N12:O12"/>
    <mergeCell ref="N20:O20"/>
    <mergeCell ref="L20:M20"/>
    <mergeCell ref="L13:M13"/>
    <mergeCell ref="L22:M22"/>
    <mergeCell ref="L21:M21"/>
    <mergeCell ref="A88:C88"/>
    <mergeCell ref="A89:C89"/>
    <mergeCell ref="N22:O22"/>
    <mergeCell ref="N23:O23"/>
    <mergeCell ref="N21:O21"/>
    <mergeCell ref="N24:O24"/>
    <mergeCell ref="C31:E31"/>
    <mergeCell ref="F30:H30"/>
    <mergeCell ref="A30:B30"/>
    <mergeCell ref="L30:M30"/>
    <mergeCell ref="C14:E14"/>
    <mergeCell ref="C15:E15"/>
    <mergeCell ref="F14:H14"/>
    <mergeCell ref="C20:E20"/>
    <mergeCell ref="N13:O13"/>
    <mergeCell ref="L15:M15"/>
    <mergeCell ref="N17:O17"/>
    <mergeCell ref="N16:O16"/>
    <mergeCell ref="N14:O14"/>
    <mergeCell ref="L14:M14"/>
    <mergeCell ref="C23:E23"/>
    <mergeCell ref="A16:B16"/>
    <mergeCell ref="C17:E17"/>
    <mergeCell ref="A17:B17"/>
    <mergeCell ref="N18:O18"/>
    <mergeCell ref="F17:H17"/>
    <mergeCell ref="I18:K18"/>
    <mergeCell ref="F18:H18"/>
    <mergeCell ref="I19:K19"/>
    <mergeCell ref="L19:M19"/>
    <mergeCell ref="I14:K14"/>
    <mergeCell ref="A19:B19"/>
    <mergeCell ref="F24:H24"/>
    <mergeCell ref="C25:E25"/>
    <mergeCell ref="C18:E18"/>
    <mergeCell ref="C19:E19"/>
    <mergeCell ref="F19:H19"/>
    <mergeCell ref="A21:B21"/>
    <mergeCell ref="C24:E24"/>
    <mergeCell ref="A23:B23"/>
    <mergeCell ref="N10:O10"/>
    <mergeCell ref="N11:O11"/>
    <mergeCell ref="L10:M10"/>
    <mergeCell ref="I12:K12"/>
    <mergeCell ref="I13:K13"/>
    <mergeCell ref="L11:M11"/>
    <mergeCell ref="I10:K10"/>
    <mergeCell ref="I11:K11"/>
    <mergeCell ref="A9:B9"/>
    <mergeCell ref="N9:O9"/>
    <mergeCell ref="A10:B10"/>
    <mergeCell ref="F12:H12"/>
    <mergeCell ref="F13:H13"/>
    <mergeCell ref="A12:B12"/>
    <mergeCell ref="C11:E11"/>
    <mergeCell ref="F10:H10"/>
    <mergeCell ref="F11:H11"/>
    <mergeCell ref="C13:E13"/>
    <mergeCell ref="A11:B11"/>
    <mergeCell ref="A31:B31"/>
    <mergeCell ref="A1:O1"/>
    <mergeCell ref="A2:O2"/>
    <mergeCell ref="A3:O3"/>
    <mergeCell ref="A4:O4"/>
    <mergeCell ref="L9:M9"/>
    <mergeCell ref="C9:E9"/>
    <mergeCell ref="A5:O5"/>
    <mergeCell ref="A7:O7"/>
    <mergeCell ref="A37:B37"/>
    <mergeCell ref="A67:C67"/>
    <mergeCell ref="A69:C69"/>
    <mergeCell ref="A93:C93"/>
    <mergeCell ref="C10:E10"/>
    <mergeCell ref="B44:E44"/>
    <mergeCell ref="B43:E43"/>
    <mergeCell ref="B60:E60"/>
    <mergeCell ref="C12:E12"/>
    <mergeCell ref="A13:B13"/>
    <mergeCell ref="B101:C101"/>
    <mergeCell ref="D101:E101"/>
    <mergeCell ref="D100:E100"/>
    <mergeCell ref="D99:E99"/>
    <mergeCell ref="A91:C91"/>
    <mergeCell ref="A34:B34"/>
    <mergeCell ref="A90:C90"/>
    <mergeCell ref="B48:E51"/>
    <mergeCell ref="A70:C70"/>
    <mergeCell ref="A76:C76"/>
    <mergeCell ref="L16:M16"/>
    <mergeCell ref="C29:E29"/>
    <mergeCell ref="F16:H16"/>
    <mergeCell ref="N33:O33"/>
    <mergeCell ref="B100:C100"/>
    <mergeCell ref="A94:C94"/>
    <mergeCell ref="A95:C95"/>
    <mergeCell ref="H99:J99"/>
    <mergeCell ref="K99:L99"/>
    <mergeCell ref="A36:B36"/>
    <mergeCell ref="L34:M34"/>
    <mergeCell ref="I33:K33"/>
    <mergeCell ref="I34:K34"/>
    <mergeCell ref="I35:K35"/>
    <mergeCell ref="A14:B14"/>
    <mergeCell ref="J64:L64"/>
    <mergeCell ref="A62:J62"/>
    <mergeCell ref="D64:F64"/>
    <mergeCell ref="M64:O64"/>
    <mergeCell ref="B61:E61"/>
    <mergeCell ref="M99:O99"/>
    <mergeCell ref="A97:O97"/>
    <mergeCell ref="F99:G99"/>
    <mergeCell ref="L37:M37"/>
    <mergeCell ref="F56:O56"/>
    <mergeCell ref="B57:E57"/>
    <mergeCell ref="F57:O57"/>
    <mergeCell ref="G64:I64"/>
    <mergeCell ref="B99:C99"/>
    <mergeCell ref="A41:O41"/>
    <mergeCell ref="M101:O101"/>
    <mergeCell ref="H101:J101"/>
    <mergeCell ref="H100:J100"/>
    <mergeCell ref="F101:G101"/>
    <mergeCell ref="K101:L101"/>
    <mergeCell ref="K100:L100"/>
    <mergeCell ref="M100:O100"/>
    <mergeCell ref="F100:G100"/>
    <mergeCell ref="A113:C113"/>
    <mergeCell ref="H113:I113"/>
    <mergeCell ref="F116:G116"/>
    <mergeCell ref="D116:E116"/>
    <mergeCell ref="H114:I114"/>
    <mergeCell ref="A117:C117"/>
    <mergeCell ref="D113:E113"/>
    <mergeCell ref="H104:J104"/>
    <mergeCell ref="H105:J105"/>
    <mergeCell ref="D109:E110"/>
    <mergeCell ref="D105:E105"/>
    <mergeCell ref="F105:G105"/>
    <mergeCell ref="F110:G110"/>
    <mergeCell ref="J109:M109"/>
    <mergeCell ref="H110:I110"/>
    <mergeCell ref="L110:M110"/>
    <mergeCell ref="J110:K110"/>
    <mergeCell ref="A121:C121"/>
    <mergeCell ref="D114:E114"/>
    <mergeCell ref="F114:G114"/>
    <mergeCell ref="A119:C119"/>
    <mergeCell ref="D117:E117"/>
    <mergeCell ref="F117:G117"/>
    <mergeCell ref="A118:C118"/>
    <mergeCell ref="D118:E118"/>
    <mergeCell ref="D119:E119"/>
    <mergeCell ref="A116:C116"/>
    <mergeCell ref="M102:O102"/>
    <mergeCell ref="H112:I112"/>
    <mergeCell ref="L111:M111"/>
    <mergeCell ref="N111:O111"/>
    <mergeCell ref="M103:O103"/>
    <mergeCell ref="H103:J103"/>
    <mergeCell ref="N109:O110"/>
    <mergeCell ref="M104:O104"/>
    <mergeCell ref="K104:L104"/>
    <mergeCell ref="F109:I109"/>
    <mergeCell ref="A120:C120"/>
    <mergeCell ref="A115:C115"/>
    <mergeCell ref="F118:G118"/>
    <mergeCell ref="D115:E115"/>
    <mergeCell ref="F115:G115"/>
    <mergeCell ref="A114:C114"/>
    <mergeCell ref="F119:G119"/>
    <mergeCell ref="B102:C102"/>
    <mergeCell ref="B103:C103"/>
    <mergeCell ref="D103:E103"/>
    <mergeCell ref="D102:E102"/>
    <mergeCell ref="A112:C112"/>
    <mergeCell ref="A111:C111"/>
    <mergeCell ref="D111:E111"/>
    <mergeCell ref="D112:E112"/>
    <mergeCell ref="A109:C110"/>
    <mergeCell ref="D104:E104"/>
    <mergeCell ref="H119:I119"/>
    <mergeCell ref="H111:I111"/>
    <mergeCell ref="J111:K111"/>
    <mergeCell ref="J114:K114"/>
    <mergeCell ref="J118:K118"/>
    <mergeCell ref="H116:I116"/>
    <mergeCell ref="J117:K117"/>
    <mergeCell ref="J115:K115"/>
    <mergeCell ref="H117:I117"/>
    <mergeCell ref="H115:I115"/>
    <mergeCell ref="N121:O121"/>
    <mergeCell ref="J116:K116"/>
    <mergeCell ref="F111:G111"/>
    <mergeCell ref="F112:G112"/>
    <mergeCell ref="L117:M117"/>
    <mergeCell ref="F113:G113"/>
    <mergeCell ref="N114:O114"/>
    <mergeCell ref="N113:O113"/>
    <mergeCell ref="L112:M112"/>
    <mergeCell ref="J113:K113"/>
    <mergeCell ref="N115:O115"/>
    <mergeCell ref="N116:O116"/>
    <mergeCell ref="H118:I118"/>
    <mergeCell ref="J112:K112"/>
    <mergeCell ref="N117:O117"/>
    <mergeCell ref="N118:O118"/>
    <mergeCell ref="L114:M114"/>
    <mergeCell ref="L115:M115"/>
    <mergeCell ref="L113:M113"/>
    <mergeCell ref="L116:M116"/>
    <mergeCell ref="D121:E121"/>
    <mergeCell ref="F121:G121"/>
    <mergeCell ref="H121:I121"/>
    <mergeCell ref="J121:K121"/>
    <mergeCell ref="D120:E120"/>
    <mergeCell ref="L118:M118"/>
    <mergeCell ref="L119:M119"/>
    <mergeCell ref="L120:M120"/>
    <mergeCell ref="L121:M121"/>
    <mergeCell ref="J119:K119"/>
    <mergeCell ref="N120:O120"/>
    <mergeCell ref="F120:G120"/>
    <mergeCell ref="H120:I120"/>
    <mergeCell ref="J120:K120"/>
    <mergeCell ref="M105:O105"/>
    <mergeCell ref="A107:O107"/>
    <mergeCell ref="B105:C105"/>
    <mergeCell ref="N112:O112"/>
    <mergeCell ref="K105:L105"/>
    <mergeCell ref="N119:O119"/>
    <mergeCell ref="K103:L103"/>
    <mergeCell ref="H102:J102"/>
    <mergeCell ref="B104:C104"/>
    <mergeCell ref="A39:O39"/>
    <mergeCell ref="F43:O43"/>
    <mergeCell ref="F102:G102"/>
    <mergeCell ref="F103:G103"/>
    <mergeCell ref="K102:L102"/>
    <mergeCell ref="F104:G104"/>
    <mergeCell ref="F60:O60"/>
    <mergeCell ref="N34:O34"/>
    <mergeCell ref="L35:M35"/>
    <mergeCell ref="I37:K37"/>
    <mergeCell ref="F37:H37"/>
    <mergeCell ref="N35:O35"/>
    <mergeCell ref="N36:O36"/>
    <mergeCell ref="N37:O37"/>
    <mergeCell ref="L36:M36"/>
    <mergeCell ref="I36:K36"/>
    <mergeCell ref="F36:H36"/>
    <mergeCell ref="F45:O45"/>
    <mergeCell ref="F55:O55"/>
    <mergeCell ref="F54:O54"/>
    <mergeCell ref="F53:O53"/>
    <mergeCell ref="F52:O52"/>
    <mergeCell ref="F51:O51"/>
    <mergeCell ref="F47:O47"/>
    <mergeCell ref="F48:O48"/>
    <mergeCell ref="F49:O49"/>
    <mergeCell ref="F50:O50"/>
    <mergeCell ref="F44:O44"/>
    <mergeCell ref="F46:O46"/>
    <mergeCell ref="A35:B35"/>
    <mergeCell ref="C36:E36"/>
    <mergeCell ref="C37:E37"/>
    <mergeCell ref="A64:C65"/>
    <mergeCell ref="B56:E56"/>
    <mergeCell ref="B45:E45"/>
    <mergeCell ref="B54:E54"/>
    <mergeCell ref="B47:E47"/>
    <mergeCell ref="A33:B33"/>
    <mergeCell ref="C32:E32"/>
    <mergeCell ref="N31:O31"/>
    <mergeCell ref="L29:M29"/>
    <mergeCell ref="A28:B28"/>
    <mergeCell ref="A32:B32"/>
    <mergeCell ref="L31:M31"/>
    <mergeCell ref="F31:H31"/>
    <mergeCell ref="C28:E28"/>
    <mergeCell ref="F28:H28"/>
    <mergeCell ref="N30:O30"/>
    <mergeCell ref="N32:O32"/>
    <mergeCell ref="L25:M25"/>
    <mergeCell ref="I30:K30"/>
    <mergeCell ref="I31:K31"/>
    <mergeCell ref="I32:K32"/>
    <mergeCell ref="N27:O27"/>
    <mergeCell ref="N26:O26"/>
    <mergeCell ref="N25:O25"/>
    <mergeCell ref="N28:O28"/>
    <mergeCell ref="I15:K15"/>
    <mergeCell ref="I16:K16"/>
    <mergeCell ref="C21:E21"/>
    <mergeCell ref="C22:E22"/>
    <mergeCell ref="F20:H20"/>
    <mergeCell ref="C16:E16"/>
    <mergeCell ref="F15:H15"/>
    <mergeCell ref="C30:E30"/>
    <mergeCell ref="I27:K27"/>
    <mergeCell ref="F26:H26"/>
    <mergeCell ref="F27:H27"/>
    <mergeCell ref="A25:B25"/>
    <mergeCell ref="A24:B24"/>
    <mergeCell ref="A27:B27"/>
    <mergeCell ref="A26:B26"/>
    <mergeCell ref="A29:B29"/>
    <mergeCell ref="N29:O29"/>
    <mergeCell ref="L28:M28"/>
    <mergeCell ref="I29:K29"/>
    <mergeCell ref="F21:H21"/>
    <mergeCell ref="F22:H22"/>
    <mergeCell ref="L23:M23"/>
    <mergeCell ref="I22:K22"/>
    <mergeCell ref="L26:M26"/>
    <mergeCell ref="L27:M27"/>
    <mergeCell ref="F29:H29"/>
    <mergeCell ref="N19:O19"/>
    <mergeCell ref="A20:B20"/>
    <mergeCell ref="F25:H25"/>
    <mergeCell ref="F23:H23"/>
    <mergeCell ref="I23:K23"/>
    <mergeCell ref="I24:K24"/>
    <mergeCell ref="I25:K25"/>
    <mergeCell ref="A22:B22"/>
    <mergeCell ref="I20:K20"/>
    <mergeCell ref="I21:K21"/>
    <mergeCell ref="A68:C68"/>
    <mergeCell ref="I28:K28"/>
    <mergeCell ref="B53:E53"/>
    <mergeCell ref="F9:H9"/>
    <mergeCell ref="I9:K9"/>
    <mergeCell ref="L18:M18"/>
    <mergeCell ref="L12:M12"/>
    <mergeCell ref="C26:E26"/>
    <mergeCell ref="C27:E27"/>
    <mergeCell ref="I26:K26"/>
    <mergeCell ref="B58:E58"/>
    <mergeCell ref="B59:E59"/>
    <mergeCell ref="B55:E55"/>
    <mergeCell ref="F61:O61"/>
    <mergeCell ref="A15:B15"/>
    <mergeCell ref="A77:C77"/>
    <mergeCell ref="A72:C72"/>
    <mergeCell ref="A71:C71"/>
    <mergeCell ref="A73:C73"/>
    <mergeCell ref="A48:A51"/>
    <mergeCell ref="B52:E52"/>
    <mergeCell ref="F58:O58"/>
    <mergeCell ref="A87:C87"/>
    <mergeCell ref="A85:C85"/>
    <mergeCell ref="A81:C81"/>
    <mergeCell ref="A84:C84"/>
    <mergeCell ref="A83:C83"/>
    <mergeCell ref="A66:C66"/>
    <mergeCell ref="A86:C86"/>
    <mergeCell ref="A75:C75"/>
    <mergeCell ref="A92:C92"/>
    <mergeCell ref="A82:C82"/>
    <mergeCell ref="A79:C79"/>
    <mergeCell ref="A78:C78"/>
    <mergeCell ref="I17:K17"/>
    <mergeCell ref="B46:E46"/>
    <mergeCell ref="A18:B18"/>
    <mergeCell ref="A80:C80"/>
    <mergeCell ref="A74:C74"/>
    <mergeCell ref="F59:O59"/>
  </mergeCells>
  <phoneticPr fontId="3" type="noConversion"/>
  <printOptions horizontalCentered="1" verticalCentered="1"/>
  <pageMargins left="0.59055118110236227" right="0.59055118110236227" top="0.59055118110236227" bottom="0.59055118110236227" header="0.31496062992125984" footer="0.15748031496062992"/>
  <pageSetup paperSize="9" scale="46" orientation="landscape" horizontalDpi="1200" verticalDpi="1200" r:id="rId1"/>
  <headerFooter alignWithMargins="0"/>
  <rowBreaks count="2" manualBreakCount="2">
    <brk id="49" max="14" man="1"/>
    <brk id="85" max="14" man="1"/>
  </rowBreaks>
  <ignoredErrors>
    <ignoredError sqref="M80:O80 N11:O11" evalError="1"/>
    <ignoredError sqref="E95:F9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opLeftCell="A31" zoomScale="63" zoomScaleNormal="63" zoomScaleSheetLayoutView="44" workbookViewId="0">
      <selection activeCell="M60" sqref="M60"/>
    </sheetView>
  </sheetViews>
  <sheetFormatPr defaultRowHeight="18.75"/>
  <cols>
    <col min="1" max="1" width="7.85546875" style="2" customWidth="1"/>
    <col min="2" max="2" width="4.42578125" style="2" customWidth="1"/>
    <col min="3" max="3" width="25.28515625" style="2" customWidth="1"/>
    <col min="4" max="6" width="8.42578125" style="2" customWidth="1"/>
    <col min="7" max="7" width="10" style="2" customWidth="1"/>
    <col min="8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3" t="s">
        <v>287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ht="45.75" customHeight="1">
      <c r="A3" s="403" t="s">
        <v>435</v>
      </c>
      <c r="B3" s="392" t="s">
        <v>132</v>
      </c>
      <c r="C3" s="394"/>
      <c r="D3" s="327" t="s">
        <v>133</v>
      </c>
      <c r="E3" s="328"/>
      <c r="F3" s="328"/>
      <c r="G3" s="327" t="s">
        <v>209</v>
      </c>
      <c r="H3" s="328"/>
      <c r="I3" s="328"/>
      <c r="J3" s="328"/>
      <c r="K3" s="328"/>
      <c r="L3" s="328"/>
      <c r="M3" s="328"/>
      <c r="N3" s="328"/>
      <c r="O3" s="328"/>
      <c r="P3" s="328"/>
      <c r="Q3" s="329"/>
      <c r="R3" s="345" t="s">
        <v>134</v>
      </c>
      <c r="S3" s="353"/>
      <c r="T3" s="353"/>
      <c r="U3" s="353"/>
      <c r="V3" s="353"/>
      <c r="W3" s="353"/>
      <c r="X3" s="353"/>
      <c r="Y3" s="353"/>
      <c r="Z3" s="346"/>
      <c r="AA3" s="235" t="s">
        <v>368</v>
      </c>
      <c r="AB3" s="248"/>
      <c r="AC3" s="248"/>
      <c r="AD3" s="235" t="s">
        <v>369</v>
      </c>
      <c r="AE3" s="248"/>
      <c r="AF3" s="248"/>
    </row>
    <row r="4" spans="1:32" ht="77.25" customHeight="1">
      <c r="A4" s="405"/>
      <c r="B4" s="398"/>
      <c r="C4" s="400"/>
      <c r="D4" s="330"/>
      <c r="E4" s="331"/>
      <c r="F4" s="331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2"/>
      <c r="R4" s="276" t="s">
        <v>315</v>
      </c>
      <c r="S4" s="277"/>
      <c r="T4" s="278"/>
      <c r="U4" s="276" t="s">
        <v>316</v>
      </c>
      <c r="V4" s="277"/>
      <c r="W4" s="278"/>
      <c r="X4" s="276" t="s">
        <v>317</v>
      </c>
      <c r="Y4" s="277"/>
      <c r="Z4" s="278"/>
      <c r="AA4" s="248"/>
      <c r="AB4" s="248"/>
      <c r="AC4" s="248"/>
      <c r="AD4" s="248"/>
      <c r="AE4" s="248"/>
      <c r="AF4" s="248"/>
    </row>
    <row r="5" spans="1:32" ht="18.75" customHeight="1">
      <c r="A5" s="103">
        <v>1</v>
      </c>
      <c r="B5" s="442">
        <v>2</v>
      </c>
      <c r="C5" s="442"/>
      <c r="D5" s="439">
        <v>3</v>
      </c>
      <c r="E5" s="439"/>
      <c r="F5" s="439"/>
      <c r="G5" s="439">
        <v>4</v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>
        <v>5</v>
      </c>
      <c r="S5" s="439"/>
      <c r="T5" s="439"/>
      <c r="U5" s="439">
        <v>6</v>
      </c>
      <c r="V5" s="439"/>
      <c r="W5" s="439"/>
      <c r="X5" s="440">
        <v>7</v>
      </c>
      <c r="Y5" s="440"/>
      <c r="Z5" s="440"/>
      <c r="AA5" s="440">
        <v>8</v>
      </c>
      <c r="AB5" s="440"/>
      <c r="AC5" s="440"/>
      <c r="AD5" s="440">
        <v>9</v>
      </c>
      <c r="AE5" s="440"/>
      <c r="AF5" s="440"/>
    </row>
    <row r="6" spans="1:32" ht="20.100000000000001" customHeight="1">
      <c r="A6" s="103"/>
      <c r="B6" s="436" t="s">
        <v>495</v>
      </c>
      <c r="C6" s="436"/>
      <c r="D6" s="426">
        <v>1998</v>
      </c>
      <c r="E6" s="426"/>
      <c r="F6" s="426"/>
      <c r="G6" s="426" t="s">
        <v>496</v>
      </c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382">
        <v>1.3</v>
      </c>
      <c r="S6" s="382"/>
      <c r="T6" s="382"/>
      <c r="U6" s="382">
        <v>5</v>
      </c>
      <c r="V6" s="382"/>
      <c r="W6" s="382"/>
      <c r="X6" s="382"/>
      <c r="Y6" s="382"/>
      <c r="Z6" s="382"/>
      <c r="AA6" s="382">
        <f>X6-U6</f>
        <v>-5</v>
      </c>
      <c r="AB6" s="382"/>
      <c r="AC6" s="382"/>
      <c r="AD6" s="441">
        <f>(X6/U6)*100</f>
        <v>0</v>
      </c>
      <c r="AE6" s="441"/>
      <c r="AF6" s="441"/>
    </row>
    <row r="7" spans="1:32" ht="20.100000000000001" customHeight="1">
      <c r="A7" s="103"/>
      <c r="B7" s="436" t="s">
        <v>497</v>
      </c>
      <c r="C7" s="436"/>
      <c r="D7" s="426">
        <v>2006</v>
      </c>
      <c r="E7" s="426"/>
      <c r="F7" s="426"/>
      <c r="G7" s="426" t="s">
        <v>498</v>
      </c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382">
        <v>19.399999999999999</v>
      </c>
      <c r="S7" s="382"/>
      <c r="T7" s="382"/>
      <c r="U7" s="382">
        <v>20</v>
      </c>
      <c r="V7" s="382"/>
      <c r="W7" s="382"/>
      <c r="X7" s="382">
        <v>15.3</v>
      </c>
      <c r="Y7" s="382"/>
      <c r="Z7" s="382"/>
      <c r="AA7" s="382">
        <f>X7-U7</f>
        <v>-4.6999999999999993</v>
      </c>
      <c r="AB7" s="382"/>
      <c r="AC7" s="382"/>
      <c r="AD7" s="441">
        <f>(X7/U7)*100</f>
        <v>76.5</v>
      </c>
      <c r="AE7" s="441"/>
      <c r="AF7" s="441"/>
    </row>
    <row r="8" spans="1:32" ht="20.100000000000001" customHeight="1">
      <c r="A8" s="103"/>
      <c r="B8" s="436" t="s">
        <v>499</v>
      </c>
      <c r="C8" s="436"/>
      <c r="D8" s="426">
        <v>2003</v>
      </c>
      <c r="E8" s="426"/>
      <c r="F8" s="426"/>
      <c r="G8" s="426" t="s">
        <v>496</v>
      </c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382">
        <v>2.2999999999999998</v>
      </c>
      <c r="S8" s="382"/>
      <c r="T8" s="382"/>
      <c r="U8" s="382">
        <v>11.4</v>
      </c>
      <c r="V8" s="382"/>
      <c r="W8" s="382"/>
      <c r="X8" s="382">
        <v>0.7</v>
      </c>
      <c r="Y8" s="382"/>
      <c r="Z8" s="382"/>
      <c r="AA8" s="382">
        <f>X8-U8</f>
        <v>-10.700000000000001</v>
      </c>
      <c r="AB8" s="382"/>
      <c r="AC8" s="382"/>
      <c r="AD8" s="441">
        <f>(X8/U8)*100</f>
        <v>6.140350877192982</v>
      </c>
      <c r="AE8" s="441"/>
      <c r="AF8" s="441"/>
    </row>
    <row r="9" spans="1:32" ht="20.100000000000001" customHeight="1">
      <c r="A9" s="103"/>
      <c r="B9" s="436" t="s">
        <v>500</v>
      </c>
      <c r="C9" s="436"/>
      <c r="D9" s="426">
        <v>1998</v>
      </c>
      <c r="E9" s="426"/>
      <c r="F9" s="426"/>
      <c r="G9" s="426" t="s">
        <v>501</v>
      </c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382">
        <v>9.1999999999999993</v>
      </c>
      <c r="S9" s="382"/>
      <c r="T9" s="382"/>
      <c r="U9" s="382">
        <v>25</v>
      </c>
      <c r="V9" s="382"/>
      <c r="W9" s="382"/>
      <c r="X9" s="382">
        <v>13.1</v>
      </c>
      <c r="Y9" s="382"/>
      <c r="Z9" s="382"/>
      <c r="AA9" s="382">
        <f>X9-U9</f>
        <v>-11.9</v>
      </c>
      <c r="AB9" s="382"/>
      <c r="AC9" s="382"/>
      <c r="AD9" s="441">
        <f>(X9/U9)*100</f>
        <v>52.400000000000006</v>
      </c>
      <c r="AE9" s="441"/>
      <c r="AF9" s="441"/>
    </row>
    <row r="10" spans="1:32" ht="20.100000000000001" customHeight="1">
      <c r="A10" s="103"/>
      <c r="B10" s="248" t="s">
        <v>502</v>
      </c>
      <c r="C10" s="248"/>
      <c r="D10" s="248">
        <v>2007</v>
      </c>
      <c r="E10" s="248"/>
      <c r="F10" s="248"/>
      <c r="G10" s="248" t="s">
        <v>503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383">
        <v>32</v>
      </c>
      <c r="S10" s="383"/>
      <c r="T10" s="383"/>
      <c r="U10" s="383">
        <v>35</v>
      </c>
      <c r="V10" s="383"/>
      <c r="W10" s="383"/>
      <c r="X10" s="383">
        <v>19</v>
      </c>
      <c r="Y10" s="383"/>
      <c r="Z10" s="383"/>
      <c r="AA10" s="382">
        <f>X10-U10</f>
        <v>-16</v>
      </c>
      <c r="AB10" s="382"/>
      <c r="AC10" s="382"/>
      <c r="AD10" s="382">
        <f>(X10/U10)*100</f>
        <v>54.285714285714285</v>
      </c>
      <c r="AE10" s="382"/>
      <c r="AF10" s="382"/>
    </row>
    <row r="11" spans="1:32" ht="20.100000000000001" customHeight="1">
      <c r="A11" s="103"/>
      <c r="B11" s="248" t="s">
        <v>511</v>
      </c>
      <c r="C11" s="248"/>
      <c r="D11" s="248">
        <v>1999</v>
      </c>
      <c r="E11" s="248"/>
      <c r="F11" s="248"/>
      <c r="G11" s="248" t="s">
        <v>515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383">
        <v>6</v>
      </c>
      <c r="S11" s="383"/>
      <c r="T11" s="383"/>
      <c r="U11" s="383">
        <v>5.5</v>
      </c>
      <c r="V11" s="383"/>
      <c r="W11" s="383"/>
      <c r="X11" s="383">
        <v>3.2</v>
      </c>
      <c r="Y11" s="383"/>
      <c r="Z11" s="383"/>
      <c r="AA11" s="382">
        <v>-2.2999999999999998</v>
      </c>
      <c r="AB11" s="382"/>
      <c r="AC11" s="382"/>
      <c r="AD11" s="382">
        <v>58.181818181818187</v>
      </c>
      <c r="AE11" s="382"/>
      <c r="AF11" s="382"/>
    </row>
    <row r="12" spans="1:32" ht="20.100000000000001" customHeight="1">
      <c r="A12" s="103"/>
      <c r="B12" s="248" t="s">
        <v>512</v>
      </c>
      <c r="C12" s="248"/>
      <c r="D12" s="248">
        <v>2000</v>
      </c>
      <c r="E12" s="248"/>
      <c r="F12" s="248"/>
      <c r="G12" s="248" t="s">
        <v>515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383">
        <v>11</v>
      </c>
      <c r="S12" s="383"/>
      <c r="T12" s="383"/>
      <c r="U12" s="383">
        <v>7.5</v>
      </c>
      <c r="V12" s="383"/>
      <c r="W12" s="383"/>
      <c r="X12" s="383">
        <v>7.3</v>
      </c>
      <c r="Y12" s="383"/>
      <c r="Z12" s="383"/>
      <c r="AA12" s="382">
        <v>-0.20000000000000018</v>
      </c>
      <c r="AB12" s="382"/>
      <c r="AC12" s="382"/>
      <c r="AD12" s="382">
        <v>97.333333333333329</v>
      </c>
      <c r="AE12" s="382"/>
      <c r="AF12" s="382"/>
    </row>
    <row r="13" spans="1:32" ht="20.100000000000001" customHeight="1">
      <c r="A13" s="103"/>
      <c r="B13" s="248" t="s">
        <v>513</v>
      </c>
      <c r="C13" s="248"/>
      <c r="D13" s="248">
        <v>2000</v>
      </c>
      <c r="E13" s="248"/>
      <c r="F13" s="248"/>
      <c r="G13" s="248" t="s">
        <v>515</v>
      </c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383">
        <v>29</v>
      </c>
      <c r="S13" s="383"/>
      <c r="T13" s="383"/>
      <c r="U13" s="383">
        <v>27</v>
      </c>
      <c r="V13" s="383"/>
      <c r="W13" s="383"/>
      <c r="X13" s="383">
        <v>35.5</v>
      </c>
      <c r="Y13" s="383"/>
      <c r="Z13" s="383"/>
      <c r="AA13" s="382">
        <v>8.5</v>
      </c>
      <c r="AB13" s="382"/>
      <c r="AC13" s="382"/>
      <c r="AD13" s="382">
        <v>131.4814814814815</v>
      </c>
      <c r="AE13" s="382"/>
      <c r="AF13" s="382"/>
    </row>
    <row r="14" spans="1:32" ht="20.100000000000001" customHeight="1">
      <c r="A14" s="103"/>
      <c r="B14" s="248" t="s">
        <v>514</v>
      </c>
      <c r="C14" s="248"/>
      <c r="D14" s="248">
        <v>2008</v>
      </c>
      <c r="E14" s="248"/>
      <c r="F14" s="248"/>
      <c r="G14" s="248" t="s">
        <v>515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383">
        <v>21</v>
      </c>
      <c r="S14" s="383"/>
      <c r="T14" s="383"/>
      <c r="U14" s="383">
        <v>24</v>
      </c>
      <c r="V14" s="383"/>
      <c r="W14" s="383"/>
      <c r="X14" s="383">
        <v>25.1</v>
      </c>
      <c r="Y14" s="383"/>
      <c r="Z14" s="383"/>
      <c r="AA14" s="382">
        <v>1.1000000000000014</v>
      </c>
      <c r="AB14" s="382"/>
      <c r="AC14" s="382"/>
      <c r="AD14" s="382">
        <v>104.58333333333334</v>
      </c>
      <c r="AE14" s="382"/>
      <c r="AF14" s="382"/>
    </row>
    <row r="15" spans="1:32" ht="47.25" customHeight="1">
      <c r="A15" s="103"/>
      <c r="B15" s="276" t="s">
        <v>518</v>
      </c>
      <c r="C15" s="278"/>
      <c r="D15" s="345">
        <v>2011.2012999999999</v>
      </c>
      <c r="E15" s="353"/>
      <c r="F15" s="346"/>
      <c r="G15" s="345" t="s">
        <v>519</v>
      </c>
      <c r="H15" s="353"/>
      <c r="I15" s="353"/>
      <c r="J15" s="353"/>
      <c r="K15" s="353"/>
      <c r="L15" s="353"/>
      <c r="M15" s="353"/>
      <c r="N15" s="353"/>
      <c r="O15" s="353"/>
      <c r="P15" s="353"/>
      <c r="Q15" s="346"/>
      <c r="R15" s="379">
        <v>100</v>
      </c>
      <c r="S15" s="380"/>
      <c r="T15" s="381"/>
      <c r="U15" s="379">
        <v>67.400000000000006</v>
      </c>
      <c r="V15" s="380"/>
      <c r="W15" s="381"/>
      <c r="X15" s="379">
        <v>29</v>
      </c>
      <c r="Y15" s="380"/>
      <c r="Z15" s="381"/>
      <c r="AA15" s="382">
        <v>2.1</v>
      </c>
      <c r="AB15" s="382"/>
      <c r="AC15" s="382"/>
      <c r="AD15" s="382">
        <v>105.583333333333</v>
      </c>
      <c r="AE15" s="382"/>
      <c r="AF15" s="382"/>
    </row>
    <row r="16" spans="1:32" ht="20.100000000000001" customHeight="1">
      <c r="A16" s="103"/>
      <c r="B16" s="248" t="s">
        <v>516</v>
      </c>
      <c r="C16" s="248"/>
      <c r="D16" s="248">
        <v>2006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383">
        <v>7.9</v>
      </c>
      <c r="S16" s="383"/>
      <c r="T16" s="383"/>
      <c r="U16" s="383">
        <v>10.8</v>
      </c>
      <c r="V16" s="383"/>
      <c r="W16" s="383"/>
      <c r="X16" s="383">
        <v>36.799999999999997</v>
      </c>
      <c r="Y16" s="383"/>
      <c r="Z16" s="383"/>
      <c r="AA16" s="382">
        <v>3.1</v>
      </c>
      <c r="AB16" s="382"/>
      <c r="AC16" s="382"/>
      <c r="AD16" s="382">
        <v>106.583333333333</v>
      </c>
      <c r="AE16" s="382"/>
      <c r="AF16" s="382"/>
    </row>
    <row r="17" spans="1:32" ht="24.95" customHeight="1">
      <c r="A17" s="450" t="s">
        <v>49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22">
        <f>SUM(R6:T16)</f>
        <v>239.1</v>
      </c>
      <c r="S17" s="422"/>
      <c r="T17" s="422"/>
      <c r="U17" s="422">
        <f>SUM(U6:W16)</f>
        <v>238.60000000000002</v>
      </c>
      <c r="V17" s="422"/>
      <c r="W17" s="422"/>
      <c r="X17" s="422">
        <f>SUM(X6:Z16)</f>
        <v>185</v>
      </c>
      <c r="Y17" s="422"/>
      <c r="Z17" s="422"/>
      <c r="AA17" s="422">
        <f>SUM(AA6:AC16)</f>
        <v>-35.999999999999993</v>
      </c>
      <c r="AB17" s="422"/>
      <c r="AC17" s="422"/>
      <c r="AD17" s="422">
        <f>SUM(AD6:AF16)</f>
        <v>793.07269815953975</v>
      </c>
      <c r="AE17" s="422"/>
      <c r="AF17" s="422"/>
    </row>
    <row r="18" spans="1:32" ht="11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8"/>
      <c r="AF18" s="108"/>
    </row>
    <row r="19" spans="1:32" ht="10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6"/>
      <c r="O19" s="36"/>
      <c r="P19" s="36"/>
      <c r="Q19" s="36"/>
      <c r="R19" s="58"/>
      <c r="S19" s="58"/>
      <c r="T19" s="58"/>
      <c r="U19" s="58"/>
      <c r="V19" s="58"/>
      <c r="W19" s="58"/>
      <c r="X19" s="59"/>
      <c r="Y19" s="59"/>
      <c r="Z19" s="59"/>
      <c r="AA19" s="59"/>
      <c r="AB19" s="59"/>
      <c r="AC19" s="59"/>
      <c r="AD19" s="59"/>
      <c r="AE19" s="109"/>
      <c r="AF19" s="109"/>
    </row>
    <row r="20" spans="1:32" s="43" customFormat="1" ht="18.75" customHeight="1">
      <c r="C20" s="43" t="s">
        <v>288</v>
      </c>
    </row>
    <row r="21" spans="1:32" s="43" customFormat="1" ht="18.75" customHeight="1"/>
    <row r="22" spans="1:32" ht="45.75" customHeight="1">
      <c r="A22" s="267" t="s">
        <v>435</v>
      </c>
      <c r="B22" s="392" t="s">
        <v>135</v>
      </c>
      <c r="C22" s="394"/>
      <c r="D22" s="235" t="s">
        <v>132</v>
      </c>
      <c r="E22" s="235"/>
      <c r="F22" s="235"/>
      <c r="G22" s="235"/>
      <c r="H22" s="327" t="s">
        <v>209</v>
      </c>
      <c r="I22" s="328"/>
      <c r="J22" s="328"/>
      <c r="K22" s="328"/>
      <c r="L22" s="328"/>
      <c r="M22" s="328"/>
      <c r="N22" s="328"/>
      <c r="O22" s="329"/>
      <c r="P22" s="327" t="s">
        <v>314</v>
      </c>
      <c r="Q22" s="329"/>
      <c r="R22" s="345" t="s">
        <v>134</v>
      </c>
      <c r="S22" s="353"/>
      <c r="T22" s="353"/>
      <c r="U22" s="353"/>
      <c r="V22" s="353"/>
      <c r="W22" s="353"/>
      <c r="X22" s="353"/>
      <c r="Y22" s="353"/>
      <c r="Z22" s="346"/>
      <c r="AA22" s="235" t="s">
        <v>368</v>
      </c>
      <c r="AB22" s="248"/>
      <c r="AC22" s="248"/>
      <c r="AD22" s="235" t="s">
        <v>369</v>
      </c>
      <c r="AE22" s="248"/>
      <c r="AF22" s="248"/>
    </row>
    <row r="23" spans="1:32" ht="24.95" customHeight="1">
      <c r="A23" s="267"/>
      <c r="B23" s="395"/>
      <c r="C23" s="397"/>
      <c r="D23" s="235"/>
      <c r="E23" s="235"/>
      <c r="F23" s="235"/>
      <c r="G23" s="235"/>
      <c r="H23" s="417"/>
      <c r="I23" s="456"/>
      <c r="J23" s="456"/>
      <c r="K23" s="456"/>
      <c r="L23" s="456"/>
      <c r="M23" s="456"/>
      <c r="N23" s="456"/>
      <c r="O23" s="418"/>
      <c r="P23" s="417"/>
      <c r="Q23" s="418"/>
      <c r="R23" s="327" t="s">
        <v>315</v>
      </c>
      <c r="S23" s="328"/>
      <c r="T23" s="329"/>
      <c r="U23" s="327" t="s">
        <v>316</v>
      </c>
      <c r="V23" s="328"/>
      <c r="W23" s="329"/>
      <c r="X23" s="327" t="s">
        <v>317</v>
      </c>
      <c r="Y23" s="428"/>
      <c r="Z23" s="429"/>
      <c r="AA23" s="248"/>
      <c r="AB23" s="248"/>
      <c r="AC23" s="248"/>
      <c r="AD23" s="248"/>
      <c r="AE23" s="248"/>
      <c r="AF23" s="248"/>
    </row>
    <row r="24" spans="1:32" ht="48" customHeight="1">
      <c r="A24" s="267"/>
      <c r="B24" s="398"/>
      <c r="C24" s="400"/>
      <c r="D24" s="235"/>
      <c r="E24" s="235"/>
      <c r="F24" s="235"/>
      <c r="G24" s="235"/>
      <c r="H24" s="330"/>
      <c r="I24" s="331"/>
      <c r="J24" s="331"/>
      <c r="K24" s="331"/>
      <c r="L24" s="331"/>
      <c r="M24" s="331"/>
      <c r="N24" s="331"/>
      <c r="O24" s="332"/>
      <c r="P24" s="330"/>
      <c r="Q24" s="332"/>
      <c r="R24" s="330"/>
      <c r="S24" s="331"/>
      <c r="T24" s="332"/>
      <c r="U24" s="330"/>
      <c r="V24" s="331"/>
      <c r="W24" s="332"/>
      <c r="X24" s="430"/>
      <c r="Y24" s="431"/>
      <c r="Z24" s="432"/>
      <c r="AA24" s="248"/>
      <c r="AB24" s="248"/>
      <c r="AC24" s="248"/>
      <c r="AD24" s="248"/>
      <c r="AE24" s="248"/>
      <c r="AF24" s="248"/>
    </row>
    <row r="25" spans="1:32" ht="18.75" customHeight="1">
      <c r="A25" s="66">
        <v>1</v>
      </c>
      <c r="B25" s="457">
        <v>2</v>
      </c>
      <c r="C25" s="458"/>
      <c r="D25" s="439">
        <v>3</v>
      </c>
      <c r="E25" s="439"/>
      <c r="F25" s="439"/>
      <c r="G25" s="439"/>
      <c r="H25" s="423">
        <v>4</v>
      </c>
      <c r="I25" s="424"/>
      <c r="J25" s="424"/>
      <c r="K25" s="424"/>
      <c r="L25" s="424"/>
      <c r="M25" s="424"/>
      <c r="N25" s="424"/>
      <c r="O25" s="425"/>
      <c r="P25" s="423">
        <v>5</v>
      </c>
      <c r="Q25" s="425"/>
      <c r="R25" s="423">
        <v>6</v>
      </c>
      <c r="S25" s="424"/>
      <c r="T25" s="425"/>
      <c r="U25" s="423">
        <v>7</v>
      </c>
      <c r="V25" s="424"/>
      <c r="W25" s="425"/>
      <c r="X25" s="423">
        <v>8</v>
      </c>
      <c r="Y25" s="424"/>
      <c r="Z25" s="425"/>
      <c r="AA25" s="423">
        <v>9</v>
      </c>
      <c r="AB25" s="424"/>
      <c r="AC25" s="425"/>
      <c r="AD25" s="423">
        <v>10</v>
      </c>
      <c r="AE25" s="424"/>
      <c r="AF25" s="425"/>
    </row>
    <row r="26" spans="1:32" ht="20.100000000000001" customHeight="1">
      <c r="A26" s="94"/>
      <c r="B26" s="451" t="s">
        <v>520</v>
      </c>
      <c r="C26" s="452"/>
      <c r="D26" s="426" t="s">
        <v>521</v>
      </c>
      <c r="E26" s="426"/>
      <c r="F26" s="426"/>
      <c r="G26" s="426"/>
      <c r="H26" s="419" t="s">
        <v>522</v>
      </c>
      <c r="I26" s="420"/>
      <c r="J26" s="420"/>
      <c r="K26" s="420"/>
      <c r="L26" s="420"/>
      <c r="M26" s="420"/>
      <c r="N26" s="420"/>
      <c r="O26" s="421"/>
      <c r="P26" s="437" t="s">
        <v>523</v>
      </c>
      <c r="Q26" s="438"/>
      <c r="R26" s="292">
        <v>3</v>
      </c>
      <c r="S26" s="293"/>
      <c r="T26" s="294"/>
      <c r="U26" s="292">
        <v>3</v>
      </c>
      <c r="V26" s="293"/>
      <c r="W26" s="294"/>
      <c r="X26" s="292"/>
      <c r="Y26" s="293"/>
      <c r="Z26" s="294"/>
      <c r="AA26" s="292">
        <f>X26-U26</f>
        <v>-3</v>
      </c>
      <c r="AB26" s="293"/>
      <c r="AC26" s="294"/>
      <c r="AD26" s="453">
        <f>(X26/U26)*100</f>
        <v>0</v>
      </c>
      <c r="AE26" s="454"/>
      <c r="AF26" s="455"/>
    </row>
    <row r="27" spans="1:32" ht="20.100000000000001" customHeight="1">
      <c r="A27" s="94"/>
      <c r="B27" s="451" t="s">
        <v>520</v>
      </c>
      <c r="C27" s="452"/>
      <c r="D27" s="426" t="s">
        <v>524</v>
      </c>
      <c r="E27" s="426"/>
      <c r="F27" s="426"/>
      <c r="G27" s="426"/>
      <c r="H27" s="419" t="s">
        <v>522</v>
      </c>
      <c r="I27" s="420"/>
      <c r="J27" s="420"/>
      <c r="K27" s="420"/>
      <c r="L27" s="420"/>
      <c r="M27" s="420"/>
      <c r="N27" s="420"/>
      <c r="O27" s="421"/>
      <c r="P27" s="437" t="s">
        <v>525</v>
      </c>
      <c r="Q27" s="438"/>
      <c r="R27" s="292"/>
      <c r="S27" s="293"/>
      <c r="T27" s="294"/>
      <c r="U27" s="292"/>
      <c r="V27" s="293"/>
      <c r="W27" s="294"/>
      <c r="X27" s="292">
        <v>3</v>
      </c>
      <c r="Y27" s="293"/>
      <c r="Z27" s="294"/>
      <c r="AA27" s="292">
        <f>X27-U27</f>
        <v>3</v>
      </c>
      <c r="AB27" s="293"/>
      <c r="AC27" s="294"/>
      <c r="AD27" s="453" t="e">
        <f>(X27/U27)*100</f>
        <v>#DIV/0!</v>
      </c>
      <c r="AE27" s="454"/>
      <c r="AF27" s="455"/>
    </row>
    <row r="28" spans="1:32" ht="20.100000000000001" customHeight="1">
      <c r="A28" s="94"/>
      <c r="B28" s="451"/>
      <c r="C28" s="452"/>
      <c r="D28" s="426"/>
      <c r="E28" s="426"/>
      <c r="F28" s="426"/>
      <c r="G28" s="426"/>
      <c r="H28" s="419"/>
      <c r="I28" s="420"/>
      <c r="J28" s="420"/>
      <c r="K28" s="420"/>
      <c r="L28" s="420"/>
      <c r="M28" s="420"/>
      <c r="N28" s="420"/>
      <c r="O28" s="421"/>
      <c r="P28" s="437"/>
      <c r="Q28" s="438"/>
      <c r="R28" s="292"/>
      <c r="S28" s="293"/>
      <c r="T28" s="294"/>
      <c r="U28" s="292"/>
      <c r="V28" s="293"/>
      <c r="W28" s="294"/>
      <c r="X28" s="292"/>
      <c r="Y28" s="293"/>
      <c r="Z28" s="294"/>
      <c r="AA28" s="292">
        <f>X28-U28</f>
        <v>0</v>
      </c>
      <c r="AB28" s="293"/>
      <c r="AC28" s="294"/>
      <c r="AD28" s="453" t="e">
        <f>(X28/U28)*100</f>
        <v>#DIV/0!</v>
      </c>
      <c r="AE28" s="454"/>
      <c r="AF28" s="455"/>
    </row>
    <row r="29" spans="1:32" ht="20.100000000000001" customHeight="1">
      <c r="A29" s="94"/>
      <c r="B29" s="451"/>
      <c r="C29" s="452"/>
      <c r="D29" s="426"/>
      <c r="E29" s="426"/>
      <c r="F29" s="426"/>
      <c r="G29" s="426"/>
      <c r="H29" s="419"/>
      <c r="I29" s="420"/>
      <c r="J29" s="420"/>
      <c r="K29" s="420"/>
      <c r="L29" s="420"/>
      <c r="M29" s="420"/>
      <c r="N29" s="420"/>
      <c r="O29" s="421"/>
      <c r="P29" s="437"/>
      <c r="Q29" s="438"/>
      <c r="R29" s="292"/>
      <c r="S29" s="293"/>
      <c r="T29" s="294"/>
      <c r="U29" s="292"/>
      <c r="V29" s="293"/>
      <c r="W29" s="294"/>
      <c r="X29" s="292"/>
      <c r="Y29" s="293"/>
      <c r="Z29" s="294"/>
      <c r="AA29" s="292">
        <f>X29-U29</f>
        <v>0</v>
      </c>
      <c r="AB29" s="293"/>
      <c r="AC29" s="294"/>
      <c r="AD29" s="453" t="e">
        <f>(X29/U29)*100</f>
        <v>#DIV/0!</v>
      </c>
      <c r="AE29" s="454"/>
      <c r="AF29" s="455"/>
    </row>
    <row r="30" spans="1:32" ht="24.95" customHeight="1">
      <c r="A30" s="433" t="s">
        <v>49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5"/>
      <c r="R30" s="305">
        <f>SUM(R26:R29)</f>
        <v>3</v>
      </c>
      <c r="S30" s="306"/>
      <c r="T30" s="307"/>
      <c r="U30" s="305">
        <f>SUM(U26:U29)</f>
        <v>3</v>
      </c>
      <c r="V30" s="306"/>
      <c r="W30" s="307"/>
      <c r="X30" s="305">
        <f>SUM(X26:X29)</f>
        <v>3</v>
      </c>
      <c r="Y30" s="306"/>
      <c r="Z30" s="307"/>
      <c r="AA30" s="292">
        <f>X30-U30</f>
        <v>0</v>
      </c>
      <c r="AB30" s="293"/>
      <c r="AC30" s="294"/>
      <c r="AD30" s="453">
        <f>(X30/U30)*100</f>
        <v>100</v>
      </c>
      <c r="AE30" s="454"/>
      <c r="AF30" s="455"/>
    </row>
    <row r="31" spans="1:3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R31" s="29"/>
      <c r="S31" s="29"/>
      <c r="T31" s="29"/>
      <c r="U31" s="29"/>
      <c r="V31" s="29"/>
      <c r="AF31" s="29"/>
    </row>
    <row r="32" spans="1:32" ht="16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R32" s="29"/>
      <c r="S32" s="29"/>
      <c r="T32" s="29"/>
      <c r="U32" s="29"/>
      <c r="V32" s="29"/>
      <c r="AF32" s="29"/>
    </row>
    <row r="33" spans="1:32" s="43" customFormat="1" ht="18.75" customHeight="1">
      <c r="C33" s="43" t="s">
        <v>143</v>
      </c>
    </row>
    <row r="34" spans="1:32">
      <c r="A34" s="26"/>
      <c r="B34" s="26"/>
      <c r="C34" s="26"/>
      <c r="D34" s="26"/>
      <c r="E34" s="26"/>
      <c r="F34" s="26"/>
      <c r="G34" s="26"/>
      <c r="H34" s="2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26"/>
      <c r="Z34" s="427"/>
      <c r="AA34" s="427"/>
      <c r="AB34" s="427"/>
      <c r="AD34" s="408" t="s">
        <v>370</v>
      </c>
      <c r="AE34" s="408"/>
      <c r="AF34" s="408"/>
    </row>
    <row r="35" spans="1:32" ht="24.95" customHeight="1">
      <c r="A35" s="403" t="s">
        <v>435</v>
      </c>
      <c r="B35" s="392" t="s">
        <v>163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4"/>
      <c r="M35" s="387" t="s">
        <v>48</v>
      </c>
      <c r="N35" s="388"/>
      <c r="O35" s="388"/>
      <c r="P35" s="389"/>
      <c r="Q35" s="387" t="s">
        <v>75</v>
      </c>
      <c r="R35" s="388"/>
      <c r="S35" s="388"/>
      <c r="T35" s="389"/>
      <c r="U35" s="387" t="s">
        <v>192</v>
      </c>
      <c r="V35" s="388"/>
      <c r="W35" s="388"/>
      <c r="X35" s="389"/>
      <c r="Y35" s="387" t="s">
        <v>102</v>
      </c>
      <c r="Z35" s="388"/>
      <c r="AA35" s="388"/>
      <c r="AB35" s="389"/>
      <c r="AC35" s="387" t="s">
        <v>49</v>
      </c>
      <c r="AD35" s="388"/>
      <c r="AE35" s="388"/>
      <c r="AF35" s="389"/>
    </row>
    <row r="36" spans="1:32" ht="24.95" customHeight="1">
      <c r="A36" s="404"/>
      <c r="B36" s="395"/>
      <c r="C36" s="396"/>
      <c r="D36" s="396"/>
      <c r="E36" s="396"/>
      <c r="F36" s="396"/>
      <c r="G36" s="396"/>
      <c r="H36" s="396"/>
      <c r="I36" s="396"/>
      <c r="J36" s="396"/>
      <c r="K36" s="396"/>
      <c r="L36" s="397"/>
      <c r="M36" s="390" t="s">
        <v>159</v>
      </c>
      <c r="N36" s="390" t="s">
        <v>160</v>
      </c>
      <c r="O36" s="390" t="s">
        <v>175</v>
      </c>
      <c r="P36" s="390" t="s">
        <v>176</v>
      </c>
      <c r="Q36" s="390" t="s">
        <v>159</v>
      </c>
      <c r="R36" s="390" t="s">
        <v>160</v>
      </c>
      <c r="S36" s="390" t="s">
        <v>175</v>
      </c>
      <c r="T36" s="390" t="s">
        <v>176</v>
      </c>
      <c r="U36" s="390" t="s">
        <v>159</v>
      </c>
      <c r="V36" s="390" t="s">
        <v>160</v>
      </c>
      <c r="W36" s="390" t="s">
        <v>175</v>
      </c>
      <c r="X36" s="390" t="s">
        <v>176</v>
      </c>
      <c r="Y36" s="390" t="s">
        <v>159</v>
      </c>
      <c r="Z36" s="390" t="s">
        <v>160</v>
      </c>
      <c r="AA36" s="390" t="s">
        <v>175</v>
      </c>
      <c r="AB36" s="390" t="s">
        <v>176</v>
      </c>
      <c r="AC36" s="390" t="s">
        <v>159</v>
      </c>
      <c r="AD36" s="390" t="s">
        <v>160</v>
      </c>
      <c r="AE36" s="390" t="s">
        <v>175</v>
      </c>
      <c r="AF36" s="390" t="s">
        <v>176</v>
      </c>
    </row>
    <row r="37" spans="1:32" ht="24.95" customHeight="1">
      <c r="A37" s="405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400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</row>
    <row r="38" spans="1:32" ht="18.75" customHeight="1">
      <c r="A38" s="105">
        <v>1</v>
      </c>
      <c r="B38" s="409">
        <v>2</v>
      </c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93">
        <v>3</v>
      </c>
      <c r="N38" s="93">
        <v>4</v>
      </c>
      <c r="O38" s="93">
        <v>5</v>
      </c>
      <c r="P38" s="93">
        <v>6</v>
      </c>
      <c r="Q38" s="93">
        <v>7</v>
      </c>
      <c r="R38" s="93">
        <v>8</v>
      </c>
      <c r="S38" s="93">
        <v>9</v>
      </c>
      <c r="T38" s="93">
        <v>10</v>
      </c>
      <c r="U38" s="93">
        <v>11</v>
      </c>
      <c r="V38" s="93">
        <v>12</v>
      </c>
      <c r="W38" s="93">
        <v>13</v>
      </c>
      <c r="X38" s="93">
        <v>14</v>
      </c>
      <c r="Y38" s="93">
        <v>15</v>
      </c>
      <c r="Z38" s="93">
        <v>16</v>
      </c>
      <c r="AA38" s="93">
        <v>17</v>
      </c>
      <c r="AB38" s="93">
        <v>18</v>
      </c>
      <c r="AC38" s="93">
        <v>19</v>
      </c>
      <c r="AD38" s="93">
        <v>20</v>
      </c>
      <c r="AE38" s="93">
        <v>21</v>
      </c>
      <c r="AF38" s="93">
        <v>22</v>
      </c>
    </row>
    <row r="39" spans="1:32" ht="20.100000000000001" customHeight="1">
      <c r="A39" s="106"/>
      <c r="B39" s="413" t="s">
        <v>291</v>
      </c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117"/>
      <c r="N39" s="117"/>
      <c r="O39" s="117">
        <f>N39-M39</f>
        <v>0</v>
      </c>
      <c r="P39" s="173" t="e">
        <f>N39/M39*100</f>
        <v>#DIV/0!</v>
      </c>
      <c r="Q39" s="117">
        <v>80</v>
      </c>
      <c r="R39" s="117">
        <v>396.2</v>
      </c>
      <c r="S39" s="117">
        <f>R39-Q39</f>
        <v>316.2</v>
      </c>
      <c r="T39" s="173">
        <f>R39/Q39*100</f>
        <v>495.24999999999994</v>
      </c>
      <c r="U39" s="117"/>
      <c r="V39" s="117">
        <v>51.7</v>
      </c>
      <c r="W39" s="117"/>
      <c r="X39" s="173" t="e">
        <f>V39/U39*100</f>
        <v>#DIV/0!</v>
      </c>
      <c r="Y39" s="117"/>
      <c r="Z39" s="117"/>
      <c r="AA39" s="117">
        <f>Z39-Y39</f>
        <v>0</v>
      </c>
      <c r="AB39" s="173" t="e">
        <f>Z39/Y39*100</f>
        <v>#DIV/0!</v>
      </c>
      <c r="AC39" s="117"/>
      <c r="AD39" s="117"/>
      <c r="AE39" s="117">
        <f>AD39-AC39</f>
        <v>0</v>
      </c>
      <c r="AF39" s="173" t="e">
        <f>AD39/AC39*100</f>
        <v>#DIV/0!</v>
      </c>
    </row>
    <row r="40" spans="1:32" ht="20.100000000000001" customHeight="1">
      <c r="A40" s="106"/>
      <c r="B40" s="413" t="s">
        <v>504</v>
      </c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117"/>
      <c r="N40" s="117"/>
      <c r="O40" s="117">
        <f>N40-M40</f>
        <v>0</v>
      </c>
      <c r="P40" s="173" t="e">
        <f>N40/M40*100</f>
        <v>#DIV/0!</v>
      </c>
      <c r="Q40" s="117"/>
      <c r="R40" s="117"/>
      <c r="S40" s="117">
        <f>R40-Q40</f>
        <v>0</v>
      </c>
      <c r="T40" s="173" t="e">
        <f>R40/Q40*100</f>
        <v>#DIV/0!</v>
      </c>
      <c r="U40" s="117"/>
      <c r="V40" s="117">
        <v>107</v>
      </c>
      <c r="W40" s="117">
        <f>V40-U40</f>
        <v>107</v>
      </c>
      <c r="X40" s="173" t="e">
        <f>V40/U40*100</f>
        <v>#DIV/0!</v>
      </c>
      <c r="Y40" s="117"/>
      <c r="Z40" s="117"/>
      <c r="AA40" s="117">
        <f>Z40-Y40</f>
        <v>0</v>
      </c>
      <c r="AB40" s="173" t="e">
        <f>Z40/Y40*100</f>
        <v>#DIV/0!</v>
      </c>
      <c r="AC40" s="117"/>
      <c r="AD40" s="117"/>
      <c r="AE40" s="117">
        <f>AD40-AC40</f>
        <v>0</v>
      </c>
      <c r="AF40" s="173" t="e">
        <f>AD40/AC40*100</f>
        <v>#DIV/0!</v>
      </c>
    </row>
    <row r="41" spans="1:32" ht="20.100000000000001" customHeight="1">
      <c r="A41" s="106"/>
      <c r="B41" s="413" t="s">
        <v>504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117"/>
      <c r="N41" s="117"/>
      <c r="O41" s="117">
        <f>N41-M41</f>
        <v>0</v>
      </c>
      <c r="P41" s="173" t="e">
        <f>N41/M41*100</f>
        <v>#DIV/0!</v>
      </c>
      <c r="Q41" s="117"/>
      <c r="R41" s="117">
        <v>21091.115000000002</v>
      </c>
      <c r="S41" s="117">
        <f>R41-Q41</f>
        <v>21091.115000000002</v>
      </c>
      <c r="T41" s="173" t="e">
        <f>R41/Q41*100</f>
        <v>#DIV/0!</v>
      </c>
      <c r="U41" s="117"/>
      <c r="V41" s="117"/>
      <c r="W41" s="117">
        <f>V41-U41</f>
        <v>0</v>
      </c>
      <c r="X41" s="173" t="e">
        <f>V41/U41*100</f>
        <v>#DIV/0!</v>
      </c>
      <c r="Y41" s="117"/>
      <c r="Z41" s="117"/>
      <c r="AA41" s="117">
        <f>Z41-Y41</f>
        <v>0</v>
      </c>
      <c r="AB41" s="173" t="e">
        <f>Z41/Y41*100</f>
        <v>#DIV/0!</v>
      </c>
      <c r="AC41" s="117"/>
      <c r="AD41" s="117"/>
      <c r="AE41" s="117">
        <f>AD41-AC41</f>
        <v>0</v>
      </c>
      <c r="AF41" s="173" t="e">
        <f>AD41/AC41*100</f>
        <v>#DIV/0!</v>
      </c>
    </row>
    <row r="42" spans="1:32" ht="20.100000000000001" customHeight="1">
      <c r="A42" s="106"/>
      <c r="B42" s="384" t="s">
        <v>517</v>
      </c>
      <c r="C42" s="385"/>
      <c r="D42" s="385"/>
      <c r="E42" s="385"/>
      <c r="F42" s="385"/>
      <c r="G42" s="385"/>
      <c r="H42" s="385"/>
      <c r="I42" s="385"/>
      <c r="J42" s="385"/>
      <c r="K42" s="385"/>
      <c r="L42" s="386"/>
      <c r="M42" s="117"/>
      <c r="N42" s="117"/>
      <c r="O42" s="117">
        <f t="shared" ref="O42:O53" si="0">N42-M42</f>
        <v>0</v>
      </c>
      <c r="P42" s="173" t="e">
        <f>N42/M42*100</f>
        <v>#DIV/0!</v>
      </c>
      <c r="Q42" s="117"/>
      <c r="R42" s="117"/>
      <c r="S42" s="117">
        <f t="shared" ref="S42:S53" si="1">R42-Q42</f>
        <v>0</v>
      </c>
      <c r="T42" s="173" t="e">
        <f t="shared" ref="T42:T53" si="2">R42/Q42*100</f>
        <v>#DIV/0!</v>
      </c>
      <c r="U42" s="117">
        <v>5</v>
      </c>
      <c r="V42" s="117"/>
      <c r="W42" s="117">
        <f t="shared" ref="W42:W54" si="3">V42-U42</f>
        <v>-5</v>
      </c>
      <c r="X42" s="173">
        <f t="shared" ref="X42:X53" si="4">V42/U42*100</f>
        <v>0</v>
      </c>
      <c r="Y42" s="117"/>
      <c r="Z42" s="117"/>
      <c r="AA42" s="117">
        <f t="shared" ref="AA42:AA53" si="5">Z42-Y42</f>
        <v>0</v>
      </c>
      <c r="AB42" s="173" t="e">
        <f t="shared" ref="AB42:AB53" si="6">Z42/Y42*100</f>
        <v>#DIV/0!</v>
      </c>
      <c r="AC42" s="117"/>
      <c r="AD42" s="117"/>
      <c r="AE42" s="117">
        <f t="shared" ref="AE42:AE53" si="7">AD42-AC42</f>
        <v>0</v>
      </c>
      <c r="AF42" s="173" t="e">
        <f t="shared" ref="AF42:AF53" si="8">AD42/AC42*100</f>
        <v>#DIV/0!</v>
      </c>
    </row>
    <row r="43" spans="1:32" ht="20.100000000000001" customHeight="1">
      <c r="A43" s="106"/>
      <c r="B43" s="384" t="s">
        <v>2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6"/>
      <c r="M43" s="117"/>
      <c r="N43" s="117"/>
      <c r="O43" s="117">
        <f t="shared" si="0"/>
        <v>0</v>
      </c>
      <c r="P43" s="173" t="e">
        <f>N43/M43*100</f>
        <v>#DIV/0!</v>
      </c>
      <c r="Q43" s="117"/>
      <c r="R43" s="117"/>
      <c r="S43" s="117">
        <f t="shared" si="1"/>
        <v>0</v>
      </c>
      <c r="T43" s="173" t="e">
        <f t="shared" si="2"/>
        <v>#DIV/0!</v>
      </c>
      <c r="U43" s="117">
        <v>5</v>
      </c>
      <c r="V43" s="117"/>
      <c r="W43" s="117">
        <f t="shared" si="3"/>
        <v>-5</v>
      </c>
      <c r="X43" s="173">
        <f t="shared" si="4"/>
        <v>0</v>
      </c>
      <c r="Y43" s="117"/>
      <c r="Z43" s="117"/>
      <c r="AA43" s="117">
        <f t="shared" si="5"/>
        <v>0</v>
      </c>
      <c r="AB43" s="173" t="e">
        <f t="shared" si="6"/>
        <v>#DIV/0!</v>
      </c>
      <c r="AC43" s="117"/>
      <c r="AD43" s="117"/>
      <c r="AE43" s="117">
        <f t="shared" si="7"/>
        <v>0</v>
      </c>
      <c r="AF43" s="173" t="e">
        <f t="shared" si="8"/>
        <v>#DIV/0!</v>
      </c>
    </row>
    <row r="44" spans="1:32" ht="20.100000000000001" customHeight="1">
      <c r="A44" s="106"/>
      <c r="B44" s="384" t="s">
        <v>232</v>
      </c>
      <c r="C44" s="385"/>
      <c r="D44" s="385"/>
      <c r="E44" s="385"/>
      <c r="F44" s="385"/>
      <c r="G44" s="385"/>
      <c r="H44" s="385"/>
      <c r="I44" s="385"/>
      <c r="J44" s="385"/>
      <c r="K44" s="385"/>
      <c r="L44" s="386"/>
      <c r="M44" s="117"/>
      <c r="N44" s="117"/>
      <c r="O44" s="117">
        <f t="shared" si="0"/>
        <v>0</v>
      </c>
      <c r="P44" s="173" t="e">
        <f t="shared" ref="P44:P53" si="9">N44/M44*100</f>
        <v>#DIV/0!</v>
      </c>
      <c r="Q44" s="117"/>
      <c r="R44" s="117"/>
      <c r="S44" s="117">
        <f t="shared" si="1"/>
        <v>0</v>
      </c>
      <c r="T44" s="173" t="e">
        <f t="shared" si="2"/>
        <v>#DIV/0!</v>
      </c>
      <c r="U44" s="117">
        <v>20</v>
      </c>
      <c r="V44" s="117"/>
      <c r="W44" s="117">
        <f t="shared" si="3"/>
        <v>-20</v>
      </c>
      <c r="X44" s="173">
        <f t="shared" si="4"/>
        <v>0</v>
      </c>
      <c r="Y44" s="117"/>
      <c r="Z44" s="117"/>
      <c r="AA44" s="117">
        <f t="shared" si="5"/>
        <v>0</v>
      </c>
      <c r="AB44" s="173" t="e">
        <f t="shared" si="6"/>
        <v>#DIV/0!</v>
      </c>
      <c r="AC44" s="117"/>
      <c r="AD44" s="117"/>
      <c r="AE44" s="117">
        <f t="shared" si="7"/>
        <v>0</v>
      </c>
      <c r="AF44" s="173" t="e">
        <f t="shared" si="8"/>
        <v>#DIV/0!</v>
      </c>
    </row>
    <row r="45" spans="1:32" ht="20.100000000000001" customHeight="1">
      <c r="A45" s="106"/>
      <c r="B45" s="384" t="s">
        <v>526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6"/>
      <c r="M45" s="117"/>
      <c r="N45" s="117"/>
      <c r="O45" s="117">
        <f t="shared" si="0"/>
        <v>0</v>
      </c>
      <c r="P45" s="173" t="e">
        <f t="shared" si="9"/>
        <v>#DIV/0!</v>
      </c>
      <c r="Q45" s="117"/>
      <c r="R45" s="117"/>
      <c r="S45" s="117">
        <f t="shared" si="1"/>
        <v>0</v>
      </c>
      <c r="T45" s="173" t="e">
        <f t="shared" si="2"/>
        <v>#DIV/0!</v>
      </c>
      <c r="U45" s="117"/>
      <c r="V45" s="117">
        <v>3</v>
      </c>
      <c r="W45" s="117">
        <f t="shared" si="3"/>
        <v>3</v>
      </c>
      <c r="X45" s="173" t="e">
        <f t="shared" si="4"/>
        <v>#DIV/0!</v>
      </c>
      <c r="Y45" s="117"/>
      <c r="Z45" s="117"/>
      <c r="AA45" s="117">
        <f t="shared" si="5"/>
        <v>0</v>
      </c>
      <c r="AB45" s="173" t="e">
        <f t="shared" si="6"/>
        <v>#DIV/0!</v>
      </c>
      <c r="AC45" s="117"/>
      <c r="AD45" s="117"/>
      <c r="AE45" s="117">
        <f t="shared" si="7"/>
        <v>0</v>
      </c>
      <c r="AF45" s="173" t="e">
        <f t="shared" si="8"/>
        <v>#DIV/0!</v>
      </c>
    </row>
    <row r="46" spans="1:32" ht="20.100000000000001" customHeight="1">
      <c r="A46" s="106"/>
      <c r="B46" s="384"/>
      <c r="C46" s="385"/>
      <c r="D46" s="385"/>
      <c r="E46" s="385"/>
      <c r="F46" s="385"/>
      <c r="G46" s="385"/>
      <c r="H46" s="385"/>
      <c r="I46" s="385"/>
      <c r="J46" s="385"/>
      <c r="K46" s="385"/>
      <c r="L46" s="386"/>
      <c r="M46" s="117"/>
      <c r="N46" s="117"/>
      <c r="O46" s="117">
        <f t="shared" si="0"/>
        <v>0</v>
      </c>
      <c r="P46" s="173" t="e">
        <f t="shared" si="9"/>
        <v>#DIV/0!</v>
      </c>
      <c r="Q46" s="117"/>
      <c r="R46" s="117"/>
      <c r="S46" s="117">
        <f t="shared" si="1"/>
        <v>0</v>
      </c>
      <c r="T46" s="173" t="e">
        <f t="shared" si="2"/>
        <v>#DIV/0!</v>
      </c>
      <c r="U46" s="117"/>
      <c r="V46" s="117"/>
      <c r="W46" s="117">
        <f t="shared" si="3"/>
        <v>0</v>
      </c>
      <c r="X46" s="173" t="e">
        <f t="shared" si="4"/>
        <v>#DIV/0!</v>
      </c>
      <c r="Y46" s="117"/>
      <c r="Z46" s="117"/>
      <c r="AA46" s="117">
        <f t="shared" si="5"/>
        <v>0</v>
      </c>
      <c r="AB46" s="173" t="e">
        <f t="shared" si="6"/>
        <v>#DIV/0!</v>
      </c>
      <c r="AC46" s="117"/>
      <c r="AD46" s="117"/>
      <c r="AE46" s="117">
        <f t="shared" si="7"/>
        <v>0</v>
      </c>
      <c r="AF46" s="173" t="e">
        <f t="shared" si="8"/>
        <v>#DIV/0!</v>
      </c>
    </row>
    <row r="47" spans="1:32" ht="20.100000000000001" customHeight="1">
      <c r="A47" s="106"/>
      <c r="B47" s="384"/>
      <c r="C47" s="385"/>
      <c r="D47" s="385"/>
      <c r="E47" s="385"/>
      <c r="F47" s="385"/>
      <c r="G47" s="385"/>
      <c r="H47" s="385"/>
      <c r="I47" s="385"/>
      <c r="J47" s="385"/>
      <c r="K47" s="385"/>
      <c r="L47" s="386"/>
      <c r="M47" s="117"/>
      <c r="N47" s="117"/>
      <c r="O47" s="117">
        <f t="shared" si="0"/>
        <v>0</v>
      </c>
      <c r="P47" s="173" t="e">
        <f t="shared" si="9"/>
        <v>#DIV/0!</v>
      </c>
      <c r="Q47" s="117"/>
      <c r="R47" s="117"/>
      <c r="S47" s="117">
        <f t="shared" si="1"/>
        <v>0</v>
      </c>
      <c r="T47" s="173" t="e">
        <f t="shared" si="2"/>
        <v>#DIV/0!</v>
      </c>
      <c r="U47" s="117"/>
      <c r="V47" s="117"/>
      <c r="W47" s="117">
        <f t="shared" si="3"/>
        <v>0</v>
      </c>
      <c r="X47" s="173" t="e">
        <f t="shared" si="4"/>
        <v>#DIV/0!</v>
      </c>
      <c r="Y47" s="117"/>
      <c r="Z47" s="117"/>
      <c r="AA47" s="117">
        <f t="shared" si="5"/>
        <v>0</v>
      </c>
      <c r="AB47" s="173" t="e">
        <f t="shared" si="6"/>
        <v>#DIV/0!</v>
      </c>
      <c r="AC47" s="117"/>
      <c r="AD47" s="117"/>
      <c r="AE47" s="117">
        <f t="shared" si="7"/>
        <v>0</v>
      </c>
      <c r="AF47" s="173" t="e">
        <f t="shared" si="8"/>
        <v>#DIV/0!</v>
      </c>
    </row>
    <row r="48" spans="1:32" ht="20.100000000000001" customHeight="1">
      <c r="A48" s="106"/>
      <c r="B48" s="384"/>
      <c r="C48" s="385"/>
      <c r="D48" s="385"/>
      <c r="E48" s="385"/>
      <c r="F48" s="385"/>
      <c r="G48" s="385"/>
      <c r="H48" s="385"/>
      <c r="I48" s="385"/>
      <c r="J48" s="385"/>
      <c r="K48" s="385"/>
      <c r="L48" s="386"/>
      <c r="M48" s="117"/>
      <c r="N48" s="117"/>
      <c r="O48" s="117">
        <f t="shared" si="0"/>
        <v>0</v>
      </c>
      <c r="P48" s="173" t="e">
        <f t="shared" si="9"/>
        <v>#DIV/0!</v>
      </c>
      <c r="Q48" s="117"/>
      <c r="R48" s="117"/>
      <c r="S48" s="117">
        <f t="shared" si="1"/>
        <v>0</v>
      </c>
      <c r="T48" s="173" t="e">
        <f t="shared" si="2"/>
        <v>#DIV/0!</v>
      </c>
      <c r="U48" s="117"/>
      <c r="V48" s="117"/>
      <c r="W48" s="117">
        <f t="shared" si="3"/>
        <v>0</v>
      </c>
      <c r="X48" s="173" t="e">
        <f t="shared" si="4"/>
        <v>#DIV/0!</v>
      </c>
      <c r="Y48" s="117"/>
      <c r="Z48" s="117"/>
      <c r="AA48" s="117">
        <f t="shared" si="5"/>
        <v>0</v>
      </c>
      <c r="AB48" s="173" t="e">
        <f t="shared" si="6"/>
        <v>#DIV/0!</v>
      </c>
      <c r="AC48" s="117"/>
      <c r="AD48" s="117"/>
      <c r="AE48" s="117">
        <f t="shared" si="7"/>
        <v>0</v>
      </c>
      <c r="AF48" s="173" t="e">
        <f t="shared" si="8"/>
        <v>#DIV/0!</v>
      </c>
    </row>
    <row r="49" spans="1:32" ht="20.100000000000001" customHeight="1">
      <c r="A49" s="106"/>
      <c r="B49" s="384"/>
      <c r="C49" s="385"/>
      <c r="D49" s="385"/>
      <c r="E49" s="385"/>
      <c r="F49" s="385"/>
      <c r="G49" s="385"/>
      <c r="H49" s="385"/>
      <c r="I49" s="385"/>
      <c r="J49" s="385"/>
      <c r="K49" s="385"/>
      <c r="L49" s="386"/>
      <c r="M49" s="117"/>
      <c r="N49" s="117"/>
      <c r="O49" s="117">
        <f t="shared" si="0"/>
        <v>0</v>
      </c>
      <c r="P49" s="173" t="e">
        <f t="shared" si="9"/>
        <v>#DIV/0!</v>
      </c>
      <c r="Q49" s="117"/>
      <c r="R49" s="117"/>
      <c r="S49" s="117">
        <f t="shared" si="1"/>
        <v>0</v>
      </c>
      <c r="T49" s="173" t="e">
        <f t="shared" si="2"/>
        <v>#DIV/0!</v>
      </c>
      <c r="U49" s="117"/>
      <c r="V49" s="117"/>
      <c r="W49" s="117">
        <f t="shared" si="3"/>
        <v>0</v>
      </c>
      <c r="X49" s="173" t="e">
        <f t="shared" si="4"/>
        <v>#DIV/0!</v>
      </c>
      <c r="Y49" s="117"/>
      <c r="Z49" s="117"/>
      <c r="AA49" s="117">
        <f t="shared" si="5"/>
        <v>0</v>
      </c>
      <c r="AB49" s="173" t="e">
        <f t="shared" si="6"/>
        <v>#DIV/0!</v>
      </c>
      <c r="AC49" s="117"/>
      <c r="AD49" s="117"/>
      <c r="AE49" s="117">
        <f t="shared" si="7"/>
        <v>0</v>
      </c>
      <c r="AF49" s="173" t="e">
        <f t="shared" si="8"/>
        <v>#DIV/0!</v>
      </c>
    </row>
    <row r="50" spans="1:32" ht="20.100000000000001" customHeight="1">
      <c r="A50" s="106"/>
      <c r="B50" s="384"/>
      <c r="C50" s="385"/>
      <c r="D50" s="385"/>
      <c r="E50" s="385"/>
      <c r="F50" s="385"/>
      <c r="G50" s="385"/>
      <c r="H50" s="385"/>
      <c r="I50" s="385"/>
      <c r="J50" s="385"/>
      <c r="K50" s="385"/>
      <c r="L50" s="386"/>
      <c r="M50" s="117"/>
      <c r="N50" s="117"/>
      <c r="O50" s="117">
        <f t="shared" si="0"/>
        <v>0</v>
      </c>
      <c r="P50" s="173" t="e">
        <f t="shared" si="9"/>
        <v>#DIV/0!</v>
      </c>
      <c r="Q50" s="117"/>
      <c r="R50" s="117"/>
      <c r="S50" s="117">
        <f t="shared" si="1"/>
        <v>0</v>
      </c>
      <c r="T50" s="173" t="e">
        <f t="shared" si="2"/>
        <v>#DIV/0!</v>
      </c>
      <c r="U50" s="117"/>
      <c r="V50" s="117"/>
      <c r="W50" s="117">
        <f t="shared" si="3"/>
        <v>0</v>
      </c>
      <c r="X50" s="173" t="e">
        <f t="shared" si="4"/>
        <v>#DIV/0!</v>
      </c>
      <c r="Y50" s="117"/>
      <c r="Z50" s="117"/>
      <c r="AA50" s="117">
        <f t="shared" si="5"/>
        <v>0</v>
      </c>
      <c r="AB50" s="173" t="e">
        <f t="shared" si="6"/>
        <v>#DIV/0!</v>
      </c>
      <c r="AC50" s="117"/>
      <c r="AD50" s="117"/>
      <c r="AE50" s="117">
        <f t="shared" si="7"/>
        <v>0</v>
      </c>
      <c r="AF50" s="173" t="e">
        <f t="shared" si="8"/>
        <v>#DIV/0!</v>
      </c>
    </row>
    <row r="51" spans="1:32" ht="20.100000000000001" customHeight="1">
      <c r="A51" s="106"/>
      <c r="B51" s="384"/>
      <c r="C51" s="385"/>
      <c r="D51" s="385"/>
      <c r="E51" s="385"/>
      <c r="F51" s="385"/>
      <c r="G51" s="385"/>
      <c r="H51" s="385"/>
      <c r="I51" s="385"/>
      <c r="J51" s="385"/>
      <c r="K51" s="385"/>
      <c r="L51" s="386"/>
      <c r="M51" s="117"/>
      <c r="N51" s="117"/>
      <c r="O51" s="117">
        <f t="shared" si="0"/>
        <v>0</v>
      </c>
      <c r="P51" s="173" t="e">
        <f t="shared" si="9"/>
        <v>#DIV/0!</v>
      </c>
      <c r="Q51" s="117"/>
      <c r="R51" s="117"/>
      <c r="S51" s="117">
        <f t="shared" si="1"/>
        <v>0</v>
      </c>
      <c r="T51" s="173" t="e">
        <f t="shared" si="2"/>
        <v>#DIV/0!</v>
      </c>
      <c r="U51" s="117"/>
      <c r="V51" s="117"/>
      <c r="W51" s="117">
        <f t="shared" si="3"/>
        <v>0</v>
      </c>
      <c r="X51" s="173" t="e">
        <f t="shared" si="4"/>
        <v>#DIV/0!</v>
      </c>
      <c r="Y51" s="117"/>
      <c r="Z51" s="117"/>
      <c r="AA51" s="117">
        <f t="shared" si="5"/>
        <v>0</v>
      </c>
      <c r="AB51" s="173" t="e">
        <f t="shared" si="6"/>
        <v>#DIV/0!</v>
      </c>
      <c r="AC51" s="117"/>
      <c r="AD51" s="117"/>
      <c r="AE51" s="117">
        <f t="shared" si="7"/>
        <v>0</v>
      </c>
      <c r="AF51" s="173" t="e">
        <f t="shared" si="8"/>
        <v>#DIV/0!</v>
      </c>
    </row>
    <row r="52" spans="1:32" ht="20.100000000000001" customHeight="1">
      <c r="A52" s="106"/>
      <c r="B52" s="384"/>
      <c r="C52" s="385"/>
      <c r="D52" s="385"/>
      <c r="E52" s="385"/>
      <c r="F52" s="385"/>
      <c r="G52" s="385"/>
      <c r="H52" s="385"/>
      <c r="I52" s="385"/>
      <c r="J52" s="385"/>
      <c r="K52" s="385"/>
      <c r="L52" s="386"/>
      <c r="M52" s="117"/>
      <c r="N52" s="117"/>
      <c r="O52" s="117">
        <f t="shared" si="0"/>
        <v>0</v>
      </c>
      <c r="P52" s="173" t="e">
        <f t="shared" si="9"/>
        <v>#DIV/0!</v>
      </c>
      <c r="Q52" s="117"/>
      <c r="R52" s="117"/>
      <c r="S52" s="117">
        <f t="shared" si="1"/>
        <v>0</v>
      </c>
      <c r="T52" s="173" t="e">
        <f t="shared" si="2"/>
        <v>#DIV/0!</v>
      </c>
      <c r="U52" s="117"/>
      <c r="V52" s="117"/>
      <c r="W52" s="117">
        <f t="shared" si="3"/>
        <v>0</v>
      </c>
      <c r="X52" s="173" t="e">
        <f t="shared" si="4"/>
        <v>#DIV/0!</v>
      </c>
      <c r="Y52" s="117"/>
      <c r="Z52" s="117"/>
      <c r="AA52" s="117">
        <f t="shared" si="5"/>
        <v>0</v>
      </c>
      <c r="AB52" s="173" t="e">
        <f t="shared" si="6"/>
        <v>#DIV/0!</v>
      </c>
      <c r="AC52" s="117"/>
      <c r="AD52" s="117"/>
      <c r="AE52" s="117">
        <f t="shared" si="7"/>
        <v>0</v>
      </c>
      <c r="AF52" s="173" t="e">
        <f t="shared" si="8"/>
        <v>#DIV/0!</v>
      </c>
    </row>
    <row r="53" spans="1:32" ht="20.100000000000001" customHeight="1">
      <c r="A53" s="106"/>
      <c r="B53" s="384"/>
      <c r="C53" s="385"/>
      <c r="D53" s="385"/>
      <c r="E53" s="385"/>
      <c r="F53" s="385"/>
      <c r="G53" s="385"/>
      <c r="H53" s="385"/>
      <c r="I53" s="385"/>
      <c r="J53" s="385"/>
      <c r="K53" s="385"/>
      <c r="L53" s="386"/>
      <c r="M53" s="117"/>
      <c r="N53" s="117"/>
      <c r="O53" s="117">
        <f t="shared" si="0"/>
        <v>0</v>
      </c>
      <c r="P53" s="173" t="e">
        <f t="shared" si="9"/>
        <v>#DIV/0!</v>
      </c>
      <c r="Q53" s="117"/>
      <c r="R53" s="117"/>
      <c r="S53" s="117">
        <f t="shared" si="1"/>
        <v>0</v>
      </c>
      <c r="T53" s="173" t="e">
        <f t="shared" si="2"/>
        <v>#DIV/0!</v>
      </c>
      <c r="U53" s="117"/>
      <c r="V53" s="117"/>
      <c r="W53" s="117">
        <f t="shared" si="3"/>
        <v>0</v>
      </c>
      <c r="X53" s="173" t="e">
        <f t="shared" si="4"/>
        <v>#DIV/0!</v>
      </c>
      <c r="Y53" s="117"/>
      <c r="Z53" s="117"/>
      <c r="AA53" s="117">
        <f t="shared" si="5"/>
        <v>0</v>
      </c>
      <c r="AB53" s="173" t="e">
        <f t="shared" si="6"/>
        <v>#DIV/0!</v>
      </c>
      <c r="AC53" s="117"/>
      <c r="AD53" s="117"/>
      <c r="AE53" s="117">
        <f t="shared" si="7"/>
        <v>0</v>
      </c>
      <c r="AF53" s="173" t="e">
        <f t="shared" si="8"/>
        <v>#DIV/0!</v>
      </c>
    </row>
    <row r="54" spans="1:32" ht="20.100000000000001" customHeight="1">
      <c r="A54" s="106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117"/>
      <c r="N54" s="117"/>
      <c r="O54" s="117">
        <f>N54-M54</f>
        <v>0</v>
      </c>
      <c r="P54" s="173" t="e">
        <f>N54/M54*100</f>
        <v>#DIV/0!</v>
      </c>
      <c r="Q54" s="117"/>
      <c r="R54" s="117"/>
      <c r="S54" s="117">
        <f>R54-Q54</f>
        <v>0</v>
      </c>
      <c r="T54" s="173" t="e">
        <f>R54/Q54*100</f>
        <v>#DIV/0!</v>
      </c>
      <c r="U54" s="117"/>
      <c r="V54" s="117"/>
      <c r="W54" s="117">
        <f t="shared" si="3"/>
        <v>0</v>
      </c>
      <c r="X54" s="173" t="e">
        <f>V54/U54*100</f>
        <v>#DIV/0!</v>
      </c>
      <c r="Y54" s="117"/>
      <c r="Z54" s="117"/>
      <c r="AA54" s="117">
        <f>Z54-Y54</f>
        <v>0</v>
      </c>
      <c r="AB54" s="173" t="e">
        <f>Z54/Y54*100</f>
        <v>#DIV/0!</v>
      </c>
      <c r="AC54" s="117"/>
      <c r="AD54" s="117"/>
      <c r="AE54" s="117">
        <f>AD54-AC54</f>
        <v>0</v>
      </c>
      <c r="AF54" s="173" t="e">
        <f>AD54/AC54*100</f>
        <v>#DIV/0!</v>
      </c>
    </row>
    <row r="55" spans="1:32" ht="24.95" customHeight="1">
      <c r="A55" s="410" t="s">
        <v>49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2"/>
      <c r="M55" s="172">
        <f t="shared" ref="M55:AD55" si="10">SUM(M39:M54)</f>
        <v>0</v>
      </c>
      <c r="N55" s="172">
        <f t="shared" si="10"/>
        <v>0</v>
      </c>
      <c r="O55" s="147">
        <f>SUM(O39:O54)</f>
        <v>0</v>
      </c>
      <c r="P55" s="174" t="e">
        <f>N55/M55*100</f>
        <v>#DIV/0!</v>
      </c>
      <c r="Q55" s="172">
        <f t="shared" si="10"/>
        <v>80</v>
      </c>
      <c r="R55" s="172">
        <f t="shared" si="10"/>
        <v>21487.315000000002</v>
      </c>
      <c r="S55" s="147">
        <f>SUM(S39:S54)</f>
        <v>21407.315000000002</v>
      </c>
      <c r="T55" s="174">
        <f>R55/Q55*100</f>
        <v>26859.143750000003</v>
      </c>
      <c r="U55" s="172">
        <f t="shared" si="10"/>
        <v>30</v>
      </c>
      <c r="V55" s="172">
        <f>SUM(V39:V54)</f>
        <v>161.69999999999999</v>
      </c>
      <c r="W55" s="147">
        <f>SUM(W39:W54)</f>
        <v>80</v>
      </c>
      <c r="X55" s="174">
        <f>V55/U55*100</f>
        <v>539</v>
      </c>
      <c r="Y55" s="172">
        <f t="shared" si="10"/>
        <v>0</v>
      </c>
      <c r="Z55" s="172">
        <f t="shared" si="10"/>
        <v>0</v>
      </c>
      <c r="AA55" s="147">
        <f>SUM(AA39:AA54)</f>
        <v>0</v>
      </c>
      <c r="AB55" s="174" t="e">
        <f>Z55/Y55*100</f>
        <v>#DIV/0!</v>
      </c>
      <c r="AC55" s="172">
        <f t="shared" si="10"/>
        <v>0</v>
      </c>
      <c r="AD55" s="172">
        <f t="shared" si="10"/>
        <v>0</v>
      </c>
      <c r="AE55" s="147">
        <f>SUM(AE39:AE54)</f>
        <v>0</v>
      </c>
      <c r="AF55" s="174" t="e">
        <f>AD55/AC55*100</f>
        <v>#DIV/0!</v>
      </c>
    </row>
    <row r="56" spans="1:32" ht="24.95" customHeight="1">
      <c r="A56" s="414" t="s">
        <v>50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416"/>
      <c r="M56" s="175" t="e">
        <f>M55/AC55*100</f>
        <v>#DIV/0!</v>
      </c>
      <c r="N56" s="175" t="e">
        <f>N55/AD55*100</f>
        <v>#DIV/0!</v>
      </c>
      <c r="O56" s="91"/>
      <c r="P56" s="91"/>
      <c r="Q56" s="175" t="e">
        <f>Q55/AC55*100</f>
        <v>#DIV/0!</v>
      </c>
      <c r="R56" s="175" t="e">
        <f>R55/AD55*100</f>
        <v>#DIV/0!</v>
      </c>
      <c r="S56" s="91"/>
      <c r="T56" s="91"/>
      <c r="U56" s="175" t="e">
        <f>U55/AC55*100</f>
        <v>#DIV/0!</v>
      </c>
      <c r="V56" s="175" t="e">
        <f>V55/AD55*100</f>
        <v>#DIV/0!</v>
      </c>
      <c r="W56" s="91"/>
      <c r="X56" s="91"/>
      <c r="Y56" s="175" t="e">
        <f>Y55/AC55*100</f>
        <v>#DIV/0!</v>
      </c>
      <c r="Z56" s="175" t="e">
        <f>Z55/AD55*100</f>
        <v>#DIV/0!</v>
      </c>
      <c r="AA56" s="91"/>
      <c r="AB56" s="91"/>
      <c r="AC56" s="175" t="e">
        <f>SUM(M56,Q56,U56,Y56)</f>
        <v>#DIV/0!</v>
      </c>
      <c r="AD56" s="175" t="e">
        <f>SUM(N56,R56,V56,Z56)</f>
        <v>#DIV/0!</v>
      </c>
      <c r="AE56" s="91"/>
      <c r="AF56" s="91"/>
    </row>
    <row r="57" spans="1:32" ht="1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17"/>
      <c r="C58" s="1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32" s="43" customFormat="1" ht="31.5" customHeight="1">
      <c r="C59" s="43" t="s">
        <v>164</v>
      </c>
    </row>
    <row r="60" spans="1:32" s="84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L60" s="2"/>
      <c r="AD60" s="402" t="s">
        <v>370</v>
      </c>
      <c r="AE60" s="402"/>
      <c r="AF60" s="402"/>
    </row>
    <row r="61" spans="1:32" s="85" customFormat="1" ht="34.5" customHeight="1">
      <c r="A61" s="248" t="s">
        <v>435</v>
      </c>
      <c r="B61" s="327" t="s">
        <v>201</v>
      </c>
      <c r="C61" s="329"/>
      <c r="D61" s="235" t="s">
        <v>202</v>
      </c>
      <c r="E61" s="235"/>
      <c r="F61" s="235" t="s">
        <v>140</v>
      </c>
      <c r="G61" s="235"/>
      <c r="H61" s="235" t="s">
        <v>309</v>
      </c>
      <c r="I61" s="235"/>
      <c r="J61" s="235" t="s">
        <v>310</v>
      </c>
      <c r="K61" s="235"/>
      <c r="L61" s="235" t="s">
        <v>444</v>
      </c>
      <c r="M61" s="235"/>
      <c r="N61" s="235"/>
      <c r="O61" s="235"/>
      <c r="P61" s="235"/>
      <c r="Q61" s="235"/>
      <c r="R61" s="235"/>
      <c r="S61" s="235"/>
      <c r="T61" s="235"/>
      <c r="U61" s="235"/>
      <c r="V61" s="401" t="s">
        <v>436</v>
      </c>
      <c r="W61" s="401"/>
      <c r="X61" s="401"/>
      <c r="Y61" s="401"/>
      <c r="Z61" s="401"/>
      <c r="AA61" s="401" t="s">
        <v>437</v>
      </c>
      <c r="AB61" s="401"/>
      <c r="AC61" s="401"/>
      <c r="AD61" s="401"/>
      <c r="AE61" s="401"/>
      <c r="AF61" s="401"/>
    </row>
    <row r="62" spans="1:32" s="85" customFormat="1" ht="52.5" customHeight="1">
      <c r="A62" s="248"/>
      <c r="B62" s="417"/>
      <c r="C62" s="418"/>
      <c r="D62" s="235"/>
      <c r="E62" s="235"/>
      <c r="F62" s="235"/>
      <c r="G62" s="235"/>
      <c r="H62" s="235"/>
      <c r="I62" s="235"/>
      <c r="J62" s="235"/>
      <c r="K62" s="235"/>
      <c r="L62" s="235" t="s">
        <v>186</v>
      </c>
      <c r="M62" s="235"/>
      <c r="N62" s="235" t="s">
        <v>190</v>
      </c>
      <c r="O62" s="235"/>
      <c r="P62" s="235" t="s">
        <v>191</v>
      </c>
      <c r="Q62" s="235"/>
      <c r="R62" s="235"/>
      <c r="S62" s="235"/>
      <c r="T62" s="235"/>
      <c r="U62" s="235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</row>
    <row r="63" spans="1:32" s="86" customFormat="1" ht="82.5" customHeight="1">
      <c r="A63" s="248"/>
      <c r="B63" s="330"/>
      <c r="C63" s="332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 t="s">
        <v>187</v>
      </c>
      <c r="Q63" s="235"/>
      <c r="R63" s="235" t="s">
        <v>188</v>
      </c>
      <c r="S63" s="235"/>
      <c r="T63" s="235" t="s">
        <v>189</v>
      </c>
      <c r="U63" s="235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</row>
    <row r="64" spans="1:32" s="85" customFormat="1" ht="18.75" customHeight="1">
      <c r="A64" s="68">
        <v>1</v>
      </c>
      <c r="B64" s="276">
        <v>2</v>
      </c>
      <c r="C64" s="278"/>
      <c r="D64" s="235">
        <v>3</v>
      </c>
      <c r="E64" s="235"/>
      <c r="F64" s="235">
        <v>4</v>
      </c>
      <c r="G64" s="235"/>
      <c r="H64" s="235">
        <v>5</v>
      </c>
      <c r="I64" s="235"/>
      <c r="J64" s="235">
        <v>6</v>
      </c>
      <c r="K64" s="235"/>
      <c r="L64" s="276">
        <v>7</v>
      </c>
      <c r="M64" s="278"/>
      <c r="N64" s="276">
        <v>8</v>
      </c>
      <c r="O64" s="278"/>
      <c r="P64" s="235">
        <v>9</v>
      </c>
      <c r="Q64" s="235"/>
      <c r="R64" s="248">
        <v>10</v>
      </c>
      <c r="S64" s="248"/>
      <c r="T64" s="235">
        <v>11</v>
      </c>
      <c r="U64" s="235"/>
      <c r="V64" s="235">
        <v>12</v>
      </c>
      <c r="W64" s="235"/>
      <c r="X64" s="235"/>
      <c r="Y64" s="235"/>
      <c r="Z64" s="235"/>
      <c r="AA64" s="235">
        <v>13</v>
      </c>
      <c r="AB64" s="235"/>
      <c r="AC64" s="235"/>
      <c r="AD64" s="235"/>
      <c r="AE64" s="235"/>
      <c r="AF64" s="235"/>
    </row>
    <row r="65" spans="1:32" s="85" customFormat="1" ht="20.100000000000001" customHeight="1">
      <c r="A65" s="104"/>
      <c r="B65" s="406"/>
      <c r="C65" s="407"/>
      <c r="D65" s="351"/>
      <c r="E65" s="351"/>
      <c r="F65" s="382"/>
      <c r="G65" s="382"/>
      <c r="H65" s="382"/>
      <c r="I65" s="382"/>
      <c r="J65" s="382"/>
      <c r="K65" s="382"/>
      <c r="L65" s="292"/>
      <c r="M65" s="294"/>
      <c r="N65" s="343">
        <f>SUM(P65,R65,T65)</f>
        <v>0</v>
      </c>
      <c r="O65" s="344"/>
      <c r="P65" s="382"/>
      <c r="Q65" s="382"/>
      <c r="R65" s="382"/>
      <c r="S65" s="382"/>
      <c r="T65" s="382"/>
      <c r="U65" s="382"/>
      <c r="V65" s="443"/>
      <c r="W65" s="443"/>
      <c r="X65" s="443"/>
      <c r="Y65" s="443"/>
      <c r="Z65" s="443"/>
      <c r="AA65" s="349"/>
      <c r="AB65" s="349"/>
      <c r="AC65" s="349"/>
      <c r="AD65" s="349"/>
      <c r="AE65" s="349"/>
      <c r="AF65" s="349"/>
    </row>
    <row r="66" spans="1:32" s="85" customFormat="1" ht="20.100000000000001" customHeight="1">
      <c r="A66" s="104"/>
      <c r="B66" s="406"/>
      <c r="C66" s="407"/>
      <c r="D66" s="351"/>
      <c r="E66" s="351"/>
      <c r="F66" s="382"/>
      <c r="G66" s="382"/>
      <c r="H66" s="382"/>
      <c r="I66" s="382"/>
      <c r="J66" s="382"/>
      <c r="K66" s="382"/>
      <c r="L66" s="292"/>
      <c r="M66" s="294"/>
      <c r="N66" s="343">
        <f t="shared" ref="N66:N71" si="11">SUM(P66,R66,T66)</f>
        <v>0</v>
      </c>
      <c r="O66" s="344"/>
      <c r="P66" s="382"/>
      <c r="Q66" s="382"/>
      <c r="R66" s="382"/>
      <c r="S66" s="382"/>
      <c r="T66" s="382"/>
      <c r="U66" s="382"/>
      <c r="V66" s="443"/>
      <c r="W66" s="443"/>
      <c r="X66" s="443"/>
      <c r="Y66" s="443"/>
      <c r="Z66" s="443"/>
      <c r="AA66" s="349"/>
      <c r="AB66" s="349"/>
      <c r="AC66" s="349"/>
      <c r="AD66" s="349"/>
      <c r="AE66" s="349"/>
      <c r="AF66" s="349"/>
    </row>
    <row r="67" spans="1:32" s="85" customFormat="1" ht="20.100000000000001" customHeight="1">
      <c r="A67" s="104"/>
      <c r="B67" s="406"/>
      <c r="C67" s="407"/>
      <c r="D67" s="351"/>
      <c r="E67" s="351"/>
      <c r="F67" s="382"/>
      <c r="G67" s="382"/>
      <c r="H67" s="382"/>
      <c r="I67" s="382"/>
      <c r="J67" s="382"/>
      <c r="K67" s="382"/>
      <c r="L67" s="292"/>
      <c r="M67" s="294"/>
      <c r="N67" s="343">
        <f t="shared" si="11"/>
        <v>0</v>
      </c>
      <c r="O67" s="344"/>
      <c r="P67" s="382"/>
      <c r="Q67" s="382"/>
      <c r="R67" s="382"/>
      <c r="S67" s="382"/>
      <c r="T67" s="382"/>
      <c r="U67" s="382"/>
      <c r="V67" s="443"/>
      <c r="W67" s="443"/>
      <c r="X67" s="443"/>
      <c r="Y67" s="443"/>
      <c r="Z67" s="443"/>
      <c r="AA67" s="349"/>
      <c r="AB67" s="349"/>
      <c r="AC67" s="349"/>
      <c r="AD67" s="349"/>
      <c r="AE67" s="349"/>
      <c r="AF67" s="349"/>
    </row>
    <row r="68" spans="1:32" s="85" customFormat="1" ht="20.100000000000001" customHeight="1">
      <c r="A68" s="104"/>
      <c r="B68" s="406"/>
      <c r="C68" s="407"/>
      <c r="D68" s="351"/>
      <c r="E68" s="351"/>
      <c r="F68" s="382"/>
      <c r="G68" s="382"/>
      <c r="H68" s="382"/>
      <c r="I68" s="382"/>
      <c r="J68" s="382"/>
      <c r="K68" s="382"/>
      <c r="L68" s="292"/>
      <c r="M68" s="294"/>
      <c r="N68" s="343">
        <f t="shared" si="11"/>
        <v>0</v>
      </c>
      <c r="O68" s="344"/>
      <c r="P68" s="382"/>
      <c r="Q68" s="382"/>
      <c r="R68" s="382"/>
      <c r="S68" s="382"/>
      <c r="T68" s="382"/>
      <c r="U68" s="382"/>
      <c r="V68" s="443"/>
      <c r="W68" s="443"/>
      <c r="X68" s="443"/>
      <c r="Y68" s="443"/>
      <c r="Z68" s="443"/>
      <c r="AA68" s="349"/>
      <c r="AB68" s="349"/>
      <c r="AC68" s="349"/>
      <c r="AD68" s="349"/>
      <c r="AE68" s="349"/>
      <c r="AF68" s="349"/>
    </row>
    <row r="69" spans="1:32" s="85" customFormat="1" ht="20.100000000000001" customHeight="1">
      <c r="A69" s="104"/>
      <c r="B69" s="406"/>
      <c r="C69" s="407"/>
      <c r="D69" s="351"/>
      <c r="E69" s="351"/>
      <c r="F69" s="382"/>
      <c r="G69" s="382"/>
      <c r="H69" s="382"/>
      <c r="I69" s="382"/>
      <c r="J69" s="382"/>
      <c r="K69" s="382"/>
      <c r="L69" s="292"/>
      <c r="M69" s="294"/>
      <c r="N69" s="343">
        <f t="shared" si="11"/>
        <v>0</v>
      </c>
      <c r="O69" s="344"/>
      <c r="P69" s="382"/>
      <c r="Q69" s="382"/>
      <c r="R69" s="382"/>
      <c r="S69" s="382"/>
      <c r="T69" s="382"/>
      <c r="U69" s="382"/>
      <c r="V69" s="443"/>
      <c r="W69" s="443"/>
      <c r="X69" s="443"/>
      <c r="Y69" s="443"/>
      <c r="Z69" s="443"/>
      <c r="AA69" s="349"/>
      <c r="AB69" s="349"/>
      <c r="AC69" s="349"/>
      <c r="AD69" s="349"/>
      <c r="AE69" s="349"/>
      <c r="AF69" s="349"/>
    </row>
    <row r="70" spans="1:32" s="85" customFormat="1" ht="20.100000000000001" customHeight="1">
      <c r="A70" s="104"/>
      <c r="B70" s="406"/>
      <c r="C70" s="407"/>
      <c r="D70" s="351"/>
      <c r="E70" s="351"/>
      <c r="F70" s="382"/>
      <c r="G70" s="382"/>
      <c r="H70" s="382"/>
      <c r="I70" s="382"/>
      <c r="J70" s="382"/>
      <c r="K70" s="382"/>
      <c r="L70" s="292"/>
      <c r="M70" s="294"/>
      <c r="N70" s="343">
        <f t="shared" si="11"/>
        <v>0</v>
      </c>
      <c r="O70" s="344"/>
      <c r="P70" s="382"/>
      <c r="Q70" s="382"/>
      <c r="R70" s="382"/>
      <c r="S70" s="382"/>
      <c r="T70" s="382"/>
      <c r="U70" s="382"/>
      <c r="V70" s="443"/>
      <c r="W70" s="443"/>
      <c r="X70" s="443"/>
      <c r="Y70" s="443"/>
      <c r="Z70" s="443"/>
      <c r="AA70" s="349"/>
      <c r="AB70" s="349"/>
      <c r="AC70" s="349"/>
      <c r="AD70" s="349"/>
      <c r="AE70" s="349"/>
      <c r="AF70" s="349"/>
    </row>
    <row r="71" spans="1:32" s="85" customFormat="1" ht="20.100000000000001" customHeight="1">
      <c r="A71" s="104"/>
      <c r="B71" s="406"/>
      <c r="C71" s="407"/>
      <c r="D71" s="351"/>
      <c r="E71" s="351"/>
      <c r="F71" s="382"/>
      <c r="G71" s="382"/>
      <c r="H71" s="382"/>
      <c r="I71" s="382"/>
      <c r="J71" s="382"/>
      <c r="K71" s="382"/>
      <c r="L71" s="292"/>
      <c r="M71" s="294"/>
      <c r="N71" s="343">
        <f t="shared" si="11"/>
        <v>0</v>
      </c>
      <c r="O71" s="344"/>
      <c r="P71" s="382"/>
      <c r="Q71" s="382"/>
      <c r="R71" s="382"/>
      <c r="S71" s="382"/>
      <c r="T71" s="382"/>
      <c r="U71" s="382"/>
      <c r="V71" s="443"/>
      <c r="W71" s="443"/>
      <c r="X71" s="443"/>
      <c r="Y71" s="443"/>
      <c r="Z71" s="443"/>
      <c r="AA71" s="349"/>
      <c r="AB71" s="349"/>
      <c r="AC71" s="349"/>
      <c r="AD71" s="349"/>
      <c r="AE71" s="349"/>
      <c r="AF71" s="349"/>
    </row>
    <row r="72" spans="1:32" s="85" customFormat="1" ht="24.95" customHeight="1">
      <c r="A72" s="447" t="s">
        <v>49</v>
      </c>
      <c r="B72" s="448"/>
      <c r="C72" s="448"/>
      <c r="D72" s="448"/>
      <c r="E72" s="449"/>
      <c r="F72" s="422">
        <f>SUM(F65:F71)</f>
        <v>0</v>
      </c>
      <c r="G72" s="422"/>
      <c r="H72" s="422">
        <f>SUM(H65:H71)</f>
        <v>0</v>
      </c>
      <c r="I72" s="422"/>
      <c r="J72" s="422">
        <f>SUM(J65:J71)</f>
        <v>0</v>
      </c>
      <c r="K72" s="422"/>
      <c r="L72" s="422">
        <f>SUM(L65:L71)</f>
        <v>0</v>
      </c>
      <c r="M72" s="422"/>
      <c r="N72" s="422">
        <f>SUM(N65:N71)</f>
        <v>0</v>
      </c>
      <c r="O72" s="422"/>
      <c r="P72" s="422">
        <f>SUM(P65:P71)</f>
        <v>0</v>
      </c>
      <c r="Q72" s="422"/>
      <c r="R72" s="422">
        <f>SUM(R65:R71)</f>
        <v>0</v>
      </c>
      <c r="S72" s="422"/>
      <c r="T72" s="422">
        <f>SUM(T65:T71)</f>
        <v>0</v>
      </c>
      <c r="U72" s="422"/>
      <c r="V72" s="446"/>
      <c r="W72" s="446"/>
      <c r="X72" s="446"/>
      <c r="Y72" s="446"/>
      <c r="Z72" s="446"/>
      <c r="AA72" s="340"/>
      <c r="AB72" s="340"/>
      <c r="AC72" s="340"/>
      <c r="AD72" s="340"/>
      <c r="AE72" s="340"/>
      <c r="AF72" s="340"/>
    </row>
    <row r="73" spans="1:32" ht="15" customHeight="1">
      <c r="A73" s="17"/>
      <c r="B73" s="17"/>
      <c r="C73" s="1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32" ht="15" customHeight="1">
      <c r="A74" s="17"/>
      <c r="B74" s="17"/>
      <c r="C74" s="1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32" ht="15" customHeight="1">
      <c r="A75" s="17"/>
      <c r="B75" s="17"/>
      <c r="C75" s="1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32" ht="15" customHeight="1">
      <c r="A76" s="17"/>
      <c r="B76" s="445"/>
      <c r="C76" s="445"/>
      <c r="D76" s="445"/>
      <c r="E76" s="445"/>
      <c r="F76" s="445"/>
      <c r="G76" s="445"/>
      <c r="H76" s="19"/>
      <c r="I76" s="19"/>
      <c r="J76" s="19"/>
      <c r="K76" s="19"/>
      <c r="L76" s="19"/>
      <c r="M76" s="444"/>
      <c r="N76" s="444"/>
      <c r="O76" s="444"/>
      <c r="P76" s="444"/>
      <c r="Q76" s="444"/>
      <c r="R76" s="19"/>
      <c r="S76" s="19"/>
      <c r="T76" s="19"/>
      <c r="U76" s="19"/>
      <c r="V76" s="19"/>
      <c r="W76" s="249"/>
      <c r="X76" s="249"/>
      <c r="Y76" s="249"/>
      <c r="Z76" s="249"/>
      <c r="AA76" s="249"/>
    </row>
    <row r="77" spans="1:32" s="4" customFormat="1">
      <c r="B77" s="254"/>
      <c r="C77" s="254"/>
      <c r="D77" s="254"/>
      <c r="E77" s="254"/>
      <c r="F77" s="254"/>
      <c r="G77" s="254"/>
      <c r="H77" s="43"/>
      <c r="I77" s="43"/>
      <c r="J77" s="43"/>
      <c r="K77" s="43"/>
      <c r="L77" s="43"/>
      <c r="M77" s="254"/>
      <c r="N77" s="254"/>
      <c r="O77" s="254"/>
      <c r="P77" s="254"/>
      <c r="Q77" s="254"/>
      <c r="V77" s="2"/>
      <c r="W77" s="254"/>
      <c r="X77" s="254"/>
      <c r="Y77" s="254"/>
      <c r="Z77" s="254"/>
      <c r="AA77" s="254"/>
    </row>
    <row r="78" spans="1:32" s="35" customFormat="1" ht="16.5" customHeight="1">
      <c r="C78" s="113"/>
      <c r="D78" s="73"/>
      <c r="E78" s="73"/>
      <c r="F78" s="72"/>
      <c r="G78" s="72"/>
      <c r="H78" s="72"/>
      <c r="I78" s="72"/>
      <c r="J78" s="72"/>
      <c r="K78" s="72"/>
      <c r="L78" s="72"/>
      <c r="M78" s="72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32" s="4" customFormat="1">
      <c r="F79" s="25"/>
      <c r="G79" s="25"/>
      <c r="H79" s="25"/>
      <c r="I79" s="25"/>
      <c r="J79" s="25"/>
      <c r="K79" s="25"/>
      <c r="L79" s="25"/>
      <c r="Q79" s="25"/>
      <c r="R79" s="25"/>
      <c r="S79" s="25"/>
      <c r="T79" s="25"/>
      <c r="X79" s="25"/>
      <c r="Y79" s="25"/>
      <c r="Z79" s="25"/>
      <c r="AA79" s="25"/>
    </row>
    <row r="80" spans="1:32">
      <c r="C80" s="37"/>
      <c r="D80" s="37"/>
      <c r="E80" s="37"/>
      <c r="F80" s="37"/>
      <c r="G80" s="37"/>
      <c r="H80" s="37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37"/>
      <c r="V80" s="37"/>
    </row>
    <row r="81" spans="3:2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3:2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3:22">
      <c r="C83" s="38"/>
    </row>
    <row r="86" spans="3:22" ht="19.5">
      <c r="C86" s="39"/>
    </row>
    <row r="87" spans="3:22" ht="19.5">
      <c r="C87" s="39"/>
    </row>
    <row r="88" spans="3:22" ht="19.5">
      <c r="C88" s="39"/>
    </row>
    <row r="89" spans="3:22" ht="19.5">
      <c r="C89" s="39"/>
    </row>
    <row r="90" spans="3:22" ht="19.5">
      <c r="C90" s="39"/>
    </row>
    <row r="91" spans="3:22" ht="19.5">
      <c r="C91" s="39"/>
    </row>
    <row r="92" spans="3:22" ht="19.5">
      <c r="C92" s="39"/>
    </row>
  </sheetData>
  <sheetProtection password="CC7B" sheet="1"/>
  <mergeCells count="351">
    <mergeCell ref="AD14:AF14"/>
    <mergeCell ref="D16:F16"/>
    <mergeCell ref="G16:Q16"/>
    <mergeCell ref="R16:T16"/>
    <mergeCell ref="U16:W16"/>
    <mergeCell ref="X16:Z16"/>
    <mergeCell ref="AA16:AC16"/>
    <mergeCell ref="AD16:AF16"/>
    <mergeCell ref="D15:F15"/>
    <mergeCell ref="G15:Q15"/>
    <mergeCell ref="U13:W13"/>
    <mergeCell ref="X13:Z13"/>
    <mergeCell ref="AA13:AC13"/>
    <mergeCell ref="AD13:AF13"/>
    <mergeCell ref="D14:F14"/>
    <mergeCell ref="G14:Q14"/>
    <mergeCell ref="R14:T14"/>
    <mergeCell ref="U14:W14"/>
    <mergeCell ref="X14:Z14"/>
    <mergeCell ref="AA14:AC14"/>
    <mergeCell ref="AA11:AC11"/>
    <mergeCell ref="AD11:AF11"/>
    <mergeCell ref="D12:F12"/>
    <mergeCell ref="G12:Q12"/>
    <mergeCell ref="R12:T12"/>
    <mergeCell ref="U12:W12"/>
    <mergeCell ref="X12:Z12"/>
    <mergeCell ref="AA12:AC12"/>
    <mergeCell ref="AD12:AF12"/>
    <mergeCell ref="B13:C13"/>
    <mergeCell ref="B14:C14"/>
    <mergeCell ref="B16:C16"/>
    <mergeCell ref="D11:F11"/>
    <mergeCell ref="G11:Q11"/>
    <mergeCell ref="R11:T11"/>
    <mergeCell ref="D13:F13"/>
    <mergeCell ref="G13:Q13"/>
    <mergeCell ref="R13:T13"/>
    <mergeCell ref="B15:C15"/>
    <mergeCell ref="AD25:AF25"/>
    <mergeCell ref="AD26:AF26"/>
    <mergeCell ref="AD27:AF27"/>
    <mergeCell ref="AD28:AF28"/>
    <mergeCell ref="AA27:AC27"/>
    <mergeCell ref="AA28:AC28"/>
    <mergeCell ref="A22:A24"/>
    <mergeCell ref="D22:G24"/>
    <mergeCell ref="H22:O24"/>
    <mergeCell ref="X25:Z25"/>
    <mergeCell ref="B25:C25"/>
    <mergeCell ref="B26:C26"/>
    <mergeCell ref="U26:W26"/>
    <mergeCell ref="AA30:AC30"/>
    <mergeCell ref="AD29:AF29"/>
    <mergeCell ref="AD30:AF30"/>
    <mergeCell ref="U27:W27"/>
    <mergeCell ref="U28:W28"/>
    <mergeCell ref="AA29:AC29"/>
    <mergeCell ref="X29:Z29"/>
    <mergeCell ref="X30:Z30"/>
    <mergeCell ref="U30:W30"/>
    <mergeCell ref="R29:T29"/>
    <mergeCell ref="B9:C9"/>
    <mergeCell ref="H26:O26"/>
    <mergeCell ref="H27:O27"/>
    <mergeCell ref="D9:F9"/>
    <mergeCell ref="B22:C24"/>
    <mergeCell ref="B28:C28"/>
    <mergeCell ref="B29:C29"/>
    <mergeCell ref="B11:C11"/>
    <mergeCell ref="B12:C12"/>
    <mergeCell ref="T70:U70"/>
    <mergeCell ref="G8:Q8"/>
    <mergeCell ref="V70:Z70"/>
    <mergeCell ref="G9:Q9"/>
    <mergeCell ref="D26:G26"/>
    <mergeCell ref="D27:G27"/>
    <mergeCell ref="A17:Q17"/>
    <mergeCell ref="P26:Q26"/>
    <mergeCell ref="P27:Q27"/>
    <mergeCell ref="B27:C27"/>
    <mergeCell ref="B76:G76"/>
    <mergeCell ref="W76:AA76"/>
    <mergeCell ref="T72:U72"/>
    <mergeCell ref="V72:Z72"/>
    <mergeCell ref="J72:K72"/>
    <mergeCell ref="P72:Q72"/>
    <mergeCell ref="F72:G72"/>
    <mergeCell ref="A72:E72"/>
    <mergeCell ref="AA72:AF72"/>
    <mergeCell ref="T71:U71"/>
    <mergeCell ref="B77:G77"/>
    <mergeCell ref="W77:AA77"/>
    <mergeCell ref="M76:Q76"/>
    <mergeCell ref="M77:Q77"/>
    <mergeCell ref="V71:Z71"/>
    <mergeCell ref="R72:S72"/>
    <mergeCell ref="H72:I72"/>
    <mergeCell ref="L72:M72"/>
    <mergeCell ref="N72:O72"/>
    <mergeCell ref="V66:Z66"/>
    <mergeCell ref="V64:Z64"/>
    <mergeCell ref="T63:U63"/>
    <mergeCell ref="R66:S66"/>
    <mergeCell ref="P64:Q64"/>
    <mergeCell ref="T65:U65"/>
    <mergeCell ref="V65:Z65"/>
    <mergeCell ref="P63:Q63"/>
    <mergeCell ref="R63:S63"/>
    <mergeCell ref="R64:S64"/>
    <mergeCell ref="T69:U69"/>
    <mergeCell ref="V69:Z69"/>
    <mergeCell ref="T68:U68"/>
    <mergeCell ref="V68:Z68"/>
    <mergeCell ref="V67:Z67"/>
    <mergeCell ref="T67:U67"/>
    <mergeCell ref="R65:S65"/>
    <mergeCell ref="P65:Q65"/>
    <mergeCell ref="N62:O63"/>
    <mergeCell ref="AD22:AF24"/>
    <mergeCell ref="P22:Q24"/>
    <mergeCell ref="P36:P37"/>
    <mergeCell ref="H28:O28"/>
    <mergeCell ref="U25:W25"/>
    <mergeCell ref="R30:T30"/>
    <mergeCell ref="U29:W29"/>
    <mergeCell ref="U9:W9"/>
    <mergeCell ref="X9:Z9"/>
    <mergeCell ref="R9:T9"/>
    <mergeCell ref="R17:T17"/>
    <mergeCell ref="AD17:AF17"/>
    <mergeCell ref="AD9:AF9"/>
    <mergeCell ref="AA9:AC9"/>
    <mergeCell ref="U17:W17"/>
    <mergeCell ref="U11:W11"/>
    <mergeCell ref="X11:Z11"/>
    <mergeCell ref="AA7:AC7"/>
    <mergeCell ref="X7:Z7"/>
    <mergeCell ref="X6:Z6"/>
    <mergeCell ref="AD7:AF7"/>
    <mergeCell ref="AD6:AF6"/>
    <mergeCell ref="R6:T6"/>
    <mergeCell ref="A3:A4"/>
    <mergeCell ref="U6:W6"/>
    <mergeCell ref="U4:W4"/>
    <mergeCell ref="X4:Z4"/>
    <mergeCell ref="R5:T5"/>
    <mergeCell ref="U5:W5"/>
    <mergeCell ref="G3:Q4"/>
    <mergeCell ref="B3:C4"/>
    <mergeCell ref="D3:F4"/>
    <mergeCell ref="G6:Q6"/>
    <mergeCell ref="B5:C5"/>
    <mergeCell ref="D5:F5"/>
    <mergeCell ref="X5:Z5"/>
    <mergeCell ref="AD3:AF4"/>
    <mergeCell ref="AA3:AC4"/>
    <mergeCell ref="R3:Z3"/>
    <mergeCell ref="R4:T4"/>
    <mergeCell ref="G5:Q5"/>
    <mergeCell ref="D7:F7"/>
    <mergeCell ref="D8:F8"/>
    <mergeCell ref="G7:Q7"/>
    <mergeCell ref="R8:T8"/>
    <mergeCell ref="R7:T7"/>
    <mergeCell ref="AD5:AF5"/>
    <mergeCell ref="AA5:AC5"/>
    <mergeCell ref="U7:W7"/>
    <mergeCell ref="AA6:AC6"/>
    <mergeCell ref="AD8:AF8"/>
    <mergeCell ref="B6:C6"/>
    <mergeCell ref="B7:C7"/>
    <mergeCell ref="P29:Q29"/>
    <mergeCell ref="P25:Q25"/>
    <mergeCell ref="P28:Q28"/>
    <mergeCell ref="D25:G25"/>
    <mergeCell ref="H25:O25"/>
    <mergeCell ref="D28:G28"/>
    <mergeCell ref="B8:C8"/>
    <mergeCell ref="D6:F6"/>
    <mergeCell ref="M36:M37"/>
    <mergeCell ref="N36:N37"/>
    <mergeCell ref="M35:P35"/>
    <mergeCell ref="D29:G29"/>
    <mergeCell ref="AA8:AC8"/>
    <mergeCell ref="AA17:AC17"/>
    <mergeCell ref="Z34:AB34"/>
    <mergeCell ref="X23:Z24"/>
    <mergeCell ref="U23:W24"/>
    <mergeCell ref="A30:Q30"/>
    <mergeCell ref="L64:M64"/>
    <mergeCell ref="F66:G66"/>
    <mergeCell ref="D64:E64"/>
    <mergeCell ref="H64:I64"/>
    <mergeCell ref="J64:K64"/>
    <mergeCell ref="J65:K65"/>
    <mergeCell ref="J66:K66"/>
    <mergeCell ref="L65:M65"/>
    <mergeCell ref="AA22:AC24"/>
    <mergeCell ref="R22:Z22"/>
    <mergeCell ref="AA25:AC25"/>
    <mergeCell ref="R23:T24"/>
    <mergeCell ref="R25:T25"/>
    <mergeCell ref="AA26:AC26"/>
    <mergeCell ref="X8:Z8"/>
    <mergeCell ref="U8:W8"/>
    <mergeCell ref="H29:O29"/>
    <mergeCell ref="X26:Z26"/>
    <mergeCell ref="X27:Z27"/>
    <mergeCell ref="X28:Z28"/>
    <mergeCell ref="R28:T28"/>
    <mergeCell ref="R26:T26"/>
    <mergeCell ref="R27:T27"/>
    <mergeCell ref="X17:Z17"/>
    <mergeCell ref="B64:C64"/>
    <mergeCell ref="F61:G63"/>
    <mergeCell ref="F64:G64"/>
    <mergeCell ref="H65:I65"/>
    <mergeCell ref="F65:G65"/>
    <mergeCell ref="D65:E65"/>
    <mergeCell ref="B65:C65"/>
    <mergeCell ref="H61:I63"/>
    <mergeCell ref="B40:L40"/>
    <mergeCell ref="B41:L41"/>
    <mergeCell ref="B54:L54"/>
    <mergeCell ref="A56:L56"/>
    <mergeCell ref="A61:A63"/>
    <mergeCell ref="B61:C63"/>
    <mergeCell ref="L61:U61"/>
    <mergeCell ref="L62:M63"/>
    <mergeCell ref="J61:K63"/>
    <mergeCell ref="B53:L53"/>
    <mergeCell ref="B38:L38"/>
    <mergeCell ref="O36:O37"/>
    <mergeCell ref="A55:L55"/>
    <mergeCell ref="P67:Q67"/>
    <mergeCell ref="N65:O65"/>
    <mergeCell ref="N64:O64"/>
    <mergeCell ref="D67:E67"/>
    <mergeCell ref="F67:G67"/>
    <mergeCell ref="H67:I67"/>
    <mergeCell ref="B39:L39"/>
    <mergeCell ref="P62:U62"/>
    <mergeCell ref="S36:S37"/>
    <mergeCell ref="W36:W37"/>
    <mergeCell ref="X36:X37"/>
    <mergeCell ref="Q36:Q37"/>
    <mergeCell ref="R36:R37"/>
    <mergeCell ref="J67:K67"/>
    <mergeCell ref="H66:I66"/>
    <mergeCell ref="L68:M68"/>
    <mergeCell ref="N68:O68"/>
    <mergeCell ref="P68:Q68"/>
    <mergeCell ref="N67:O67"/>
    <mergeCell ref="P66:Q66"/>
    <mergeCell ref="L67:M67"/>
    <mergeCell ref="L66:M66"/>
    <mergeCell ref="P70:Q70"/>
    <mergeCell ref="L69:M69"/>
    <mergeCell ref="N69:O69"/>
    <mergeCell ref="P69:Q69"/>
    <mergeCell ref="N66:O66"/>
    <mergeCell ref="R68:S68"/>
    <mergeCell ref="R67:S67"/>
    <mergeCell ref="F69:G69"/>
    <mergeCell ref="J71:K71"/>
    <mergeCell ref="J70:K70"/>
    <mergeCell ref="R71:S71"/>
    <mergeCell ref="L71:M71"/>
    <mergeCell ref="N71:O71"/>
    <mergeCell ref="P71:Q71"/>
    <mergeCell ref="R70:S70"/>
    <mergeCell ref="L70:M70"/>
    <mergeCell ref="N70:O70"/>
    <mergeCell ref="D68:E68"/>
    <mergeCell ref="D69:E69"/>
    <mergeCell ref="R69:S69"/>
    <mergeCell ref="B71:C71"/>
    <mergeCell ref="J69:K69"/>
    <mergeCell ref="H68:I68"/>
    <mergeCell ref="H69:I69"/>
    <mergeCell ref="H70:I70"/>
    <mergeCell ref="H71:I71"/>
    <mergeCell ref="F68:G68"/>
    <mergeCell ref="D71:E71"/>
    <mergeCell ref="F71:G71"/>
    <mergeCell ref="AD34:AF34"/>
    <mergeCell ref="AA71:AF71"/>
    <mergeCell ref="AA67:AF67"/>
    <mergeCell ref="AA68:AF68"/>
    <mergeCell ref="AA69:AF69"/>
    <mergeCell ref="AA70:AF70"/>
    <mergeCell ref="D70:E70"/>
    <mergeCell ref="D66:E66"/>
    <mergeCell ref="B66:C66"/>
    <mergeCell ref="T66:U66"/>
    <mergeCell ref="U36:U37"/>
    <mergeCell ref="T64:U64"/>
    <mergeCell ref="F70:G70"/>
    <mergeCell ref="J68:K68"/>
    <mergeCell ref="B70:C70"/>
    <mergeCell ref="B68:C68"/>
    <mergeCell ref="B67:C67"/>
    <mergeCell ref="B69:C69"/>
    <mergeCell ref="AA61:AF63"/>
    <mergeCell ref="AD60:AF60"/>
    <mergeCell ref="AC36:AC37"/>
    <mergeCell ref="AA65:AF65"/>
    <mergeCell ref="AA66:AF66"/>
    <mergeCell ref="A35:A37"/>
    <mergeCell ref="D61:E63"/>
    <mergeCell ref="V61:Z63"/>
    <mergeCell ref="AA64:AF64"/>
    <mergeCell ref="T36:T37"/>
    <mergeCell ref="Q35:T35"/>
    <mergeCell ref="Y35:AB35"/>
    <mergeCell ref="Y36:Y37"/>
    <mergeCell ref="Z36:Z37"/>
    <mergeCell ref="AA36:AA37"/>
    <mergeCell ref="AB36:AB37"/>
    <mergeCell ref="U35:X35"/>
    <mergeCell ref="B44:L44"/>
    <mergeCell ref="B45:L45"/>
    <mergeCell ref="B46:L46"/>
    <mergeCell ref="B47:L47"/>
    <mergeCell ref="AC35:AF35"/>
    <mergeCell ref="AD36:AD37"/>
    <mergeCell ref="AE36:AE37"/>
    <mergeCell ref="AF36:AF37"/>
    <mergeCell ref="V36:V37"/>
    <mergeCell ref="B35:L37"/>
    <mergeCell ref="X10:Z10"/>
    <mergeCell ref="AA10:AC10"/>
    <mergeCell ref="AD10:AF10"/>
    <mergeCell ref="B52:L52"/>
    <mergeCell ref="B48:L48"/>
    <mergeCell ref="B49:L49"/>
    <mergeCell ref="B50:L50"/>
    <mergeCell ref="B51:L51"/>
    <mergeCell ref="B42:L42"/>
    <mergeCell ref="B43:L43"/>
    <mergeCell ref="R15:T15"/>
    <mergeCell ref="U15:W15"/>
    <mergeCell ref="X15:Z15"/>
    <mergeCell ref="AA15:AC15"/>
    <mergeCell ref="AD15:AF15"/>
    <mergeCell ref="B10:C10"/>
    <mergeCell ref="D10:F10"/>
    <mergeCell ref="G10:Q10"/>
    <mergeCell ref="R10:T10"/>
    <mergeCell ref="U10:W10"/>
  </mergeCells>
  <phoneticPr fontId="3" type="noConversion"/>
  <pageMargins left="0.78740157480314965" right="7.874015748031496E-2" top="0.78740157480314965" bottom="0.78740157480314965" header="0.31496062992125984" footer="0.31496062992125984"/>
  <pageSetup paperSize="9" scale="28" orientation="landscape" verticalDpi="1200" r:id="rId1"/>
  <headerFooter alignWithMargins="0"/>
  <rowBreaks count="1" manualBreakCount="1">
    <brk id="72" max="31" man="1"/>
  </rowBreaks>
  <ignoredErrors>
    <ignoredError sqref="AE56:AF56 R30 M55 F72:G72" formulaRange="1"/>
    <ignoredError sqref="AA56:AB56 O56 M56 P56 S56:U56 W56:Y56" evalError="1" formulaRange="1"/>
    <ignoredError sqref="AC56:AD56 P54 N56 R56 V56 Z56 P40:P41 X39 AD6:AF6 T40:T41 AD26:AF26 X40:X41 X54 T39 T54 AB40:AB41 AB39 AB54" evalError="1"/>
    <ignoredError sqref="AC55:AD55 P55:Q55 Y55:Z55 U55" evalError="1" formula="1" formulaRange="1"/>
    <ignoredError sqref="T55 X55 AB55" evalError="1" formula="1"/>
    <ignoredError sqref="W55 AA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2020-12-22T14:02:32Z</cp:lastPrinted>
  <dcterms:created xsi:type="dcterms:W3CDTF">2003-03-13T16:00:22Z</dcterms:created>
  <dcterms:modified xsi:type="dcterms:W3CDTF">2021-01-12T10:48:49Z</dcterms:modified>
</cp:coreProperties>
</file>