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Госпіталь\"/>
    </mc:Choice>
  </mc:AlternateContent>
  <bookViews>
    <workbookView xWindow="0" yWindow="1545" windowWidth="12000" windowHeight="642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пок.'!$A$1:$H$188</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D175" i="14" l="1"/>
  <c r="D182" i="14" s="1"/>
  <c r="D174" i="14"/>
  <c r="D173" i="14"/>
  <c r="D180" i="14" s="1"/>
  <c r="D172" i="14"/>
  <c r="D171" i="14"/>
  <c r="D178" i="14" s="1"/>
  <c r="D170" i="14"/>
  <c r="D168" i="14"/>
  <c r="D167" i="14"/>
  <c r="D166" i="14"/>
  <c r="D165" i="14"/>
  <c r="D164" i="14"/>
  <c r="D163" i="14"/>
  <c r="D162" i="14"/>
  <c r="F162" i="14"/>
  <c r="D181" i="14"/>
  <c r="D179" i="14"/>
  <c r="D177" i="14"/>
  <c r="C182" i="14"/>
  <c r="C181" i="14"/>
  <c r="C180" i="14"/>
  <c r="C179" i="14"/>
  <c r="C178" i="14"/>
  <c r="C177" i="14"/>
  <c r="F132" i="14"/>
  <c r="H132" i="14" s="1"/>
  <c r="D33" i="14"/>
  <c r="E45" i="14"/>
  <c r="D45" i="14"/>
  <c r="D40" i="14" s="1"/>
  <c r="D93" i="14" s="1"/>
  <c r="F82" i="14"/>
  <c r="G82" i="14" s="1"/>
  <c r="C45" i="14"/>
  <c r="C40" i="14" s="1"/>
  <c r="C93" i="14" s="1"/>
  <c r="D138" i="14"/>
  <c r="F55" i="14"/>
  <c r="F45" i="14"/>
  <c r="H45" i="14" s="1"/>
  <c r="E102" i="14"/>
  <c r="G102" i="14" s="1"/>
  <c r="E82" i="14"/>
  <c r="H82" i="14"/>
  <c r="C102" i="14"/>
  <c r="C71" i="14"/>
  <c r="C52" i="14" s="1"/>
  <c r="C51" i="14" s="1"/>
  <c r="C94" i="14" s="1"/>
  <c r="G49" i="14"/>
  <c r="G48" i="14"/>
  <c r="G47" i="14"/>
  <c r="G36" i="14"/>
  <c r="E141" i="14"/>
  <c r="E71" i="14"/>
  <c r="E62" i="14"/>
  <c r="E55" i="14"/>
  <c r="E52" i="14" s="1"/>
  <c r="D132" i="14"/>
  <c r="F33" i="14"/>
  <c r="C55" i="14"/>
  <c r="D55" i="14"/>
  <c r="D52" i="14" s="1"/>
  <c r="D62" i="14"/>
  <c r="C62" i="14"/>
  <c r="G170" i="14"/>
  <c r="H170" i="14"/>
  <c r="E40" i="14"/>
  <c r="F62" i="14"/>
  <c r="G62" i="14"/>
  <c r="F182" i="14"/>
  <c r="F181" i="14"/>
  <c r="G181" i="14"/>
  <c r="F180" i="14"/>
  <c r="F179" i="14"/>
  <c r="G179" i="14" s="1"/>
  <c r="F178" i="14"/>
  <c r="H178" i="14" s="1"/>
  <c r="F177" i="14"/>
  <c r="E182" i="14"/>
  <c r="G182" i="14" s="1"/>
  <c r="E181" i="14"/>
  <c r="E180" i="14"/>
  <c r="H180" i="14" s="1"/>
  <c r="E179" i="14"/>
  <c r="E178" i="14"/>
  <c r="E177" i="14"/>
  <c r="G156" i="14"/>
  <c r="H156" i="14"/>
  <c r="E33" i="14"/>
  <c r="H33" i="14" s="1"/>
  <c r="C141" i="14"/>
  <c r="D141" i="14"/>
  <c r="C112" i="14"/>
  <c r="C105" i="14"/>
  <c r="C110" i="14" s="1"/>
  <c r="C97" i="14"/>
  <c r="C150" i="14"/>
  <c r="C146" i="14"/>
  <c r="E85" i="14"/>
  <c r="G85" i="14"/>
  <c r="F85" i="14"/>
  <c r="D82" i="14"/>
  <c r="C82" i="14"/>
  <c r="C77" i="14"/>
  <c r="D79" i="14"/>
  <c r="E79" i="14"/>
  <c r="F79" i="14"/>
  <c r="F77" i="14" s="1"/>
  <c r="G79" i="14"/>
  <c r="F71" i="14"/>
  <c r="G71" i="14"/>
  <c r="D37" i="14"/>
  <c r="E37" i="14"/>
  <c r="H37" i="14" s="1"/>
  <c r="C37" i="14"/>
  <c r="C32" i="14" s="1"/>
  <c r="C33" i="14"/>
  <c r="H39" i="14"/>
  <c r="H38" i="14"/>
  <c r="H36" i="14"/>
  <c r="H35" i="14"/>
  <c r="H34" i="14"/>
  <c r="G89" i="14"/>
  <c r="G83" i="14"/>
  <c r="G46" i="14"/>
  <c r="G41" i="14"/>
  <c r="G42" i="14"/>
  <c r="G44" i="14"/>
  <c r="G50" i="14"/>
  <c r="G53" i="14"/>
  <c r="G52" i="14" s="1"/>
  <c r="G54" i="14"/>
  <c r="G57" i="14"/>
  <c r="G58" i="14"/>
  <c r="G60" i="14"/>
  <c r="G61" i="14"/>
  <c r="G63" i="14"/>
  <c r="G64" i="14"/>
  <c r="G65" i="14"/>
  <c r="G67" i="14"/>
  <c r="G68" i="14"/>
  <c r="G69" i="14"/>
  <c r="G70" i="14"/>
  <c r="G72" i="14"/>
  <c r="G73" i="14"/>
  <c r="G74" i="14"/>
  <c r="G75" i="14"/>
  <c r="G76" i="14"/>
  <c r="G78" i="14"/>
  <c r="G80" i="14"/>
  <c r="G84" i="14"/>
  <c r="G87" i="14"/>
  <c r="G88" i="14"/>
  <c r="G90" i="14"/>
  <c r="G91" i="14"/>
  <c r="G92" i="14"/>
  <c r="H98" i="14"/>
  <c r="H99" i="14"/>
  <c r="H100" i="14"/>
  <c r="H101" i="14"/>
  <c r="H103" i="14"/>
  <c r="H104" i="14"/>
  <c r="H106" i="14"/>
  <c r="H107" i="14"/>
  <c r="H108" i="14"/>
  <c r="H109" i="14"/>
  <c r="G99" i="14"/>
  <c r="G100" i="14"/>
  <c r="G101" i="14"/>
  <c r="G103" i="14"/>
  <c r="G104" i="14"/>
  <c r="G106" i="14"/>
  <c r="G107" i="14"/>
  <c r="G108" i="14"/>
  <c r="G109" i="14"/>
  <c r="D105" i="14"/>
  <c r="E105" i="14"/>
  <c r="E110" i="14" s="1"/>
  <c r="F105" i="14"/>
  <c r="G105" i="14"/>
  <c r="D102" i="14"/>
  <c r="F102" i="14"/>
  <c r="D97" i="14"/>
  <c r="D110" i="14" s="1"/>
  <c r="E97" i="14"/>
  <c r="F97" i="14"/>
  <c r="G97" i="14" s="1"/>
  <c r="H113" i="14"/>
  <c r="H114" i="14"/>
  <c r="H115" i="14"/>
  <c r="H116" i="14"/>
  <c r="H117" i="14"/>
  <c r="H118" i="14"/>
  <c r="H120" i="14"/>
  <c r="H121" i="14"/>
  <c r="H122" i="14"/>
  <c r="H123" i="14"/>
  <c r="G113" i="14"/>
  <c r="G114" i="14"/>
  <c r="G115" i="14"/>
  <c r="G116" i="14"/>
  <c r="G117" i="14"/>
  <c r="G118" i="14"/>
  <c r="G120" i="14"/>
  <c r="G121" i="14"/>
  <c r="G122" i="14"/>
  <c r="G123" i="14"/>
  <c r="D112" i="14"/>
  <c r="E112" i="14"/>
  <c r="H112" i="14"/>
  <c r="F112" i="14"/>
  <c r="D119" i="14"/>
  <c r="E119" i="14"/>
  <c r="F119" i="14"/>
  <c r="H119" i="14" s="1"/>
  <c r="E138" i="14"/>
  <c r="H138" i="14" s="1"/>
  <c r="F138" i="14"/>
  <c r="G138" i="14"/>
  <c r="C138" i="14"/>
  <c r="H133" i="14"/>
  <c r="H134" i="14"/>
  <c r="H135" i="14"/>
  <c r="H136" i="14"/>
  <c r="H137" i="14"/>
  <c r="H139" i="14"/>
  <c r="H140" i="14"/>
  <c r="H142" i="14"/>
  <c r="H143" i="14"/>
  <c r="H144" i="14"/>
  <c r="H131" i="14"/>
  <c r="G133" i="14"/>
  <c r="G134" i="14"/>
  <c r="G135" i="14"/>
  <c r="G136" i="14"/>
  <c r="G137" i="14"/>
  <c r="G139" i="14"/>
  <c r="G140" i="14"/>
  <c r="G142" i="14"/>
  <c r="G143" i="14"/>
  <c r="G144" i="14"/>
  <c r="G131" i="14"/>
  <c r="F141" i="14"/>
  <c r="G141" i="14" s="1"/>
  <c r="H147" i="14"/>
  <c r="H148" i="14"/>
  <c r="H149" i="14"/>
  <c r="H151" i="14"/>
  <c r="H152" i="14"/>
  <c r="H153" i="14"/>
  <c r="G147" i="14"/>
  <c r="G148" i="14"/>
  <c r="G149" i="14"/>
  <c r="G151" i="14"/>
  <c r="G152" i="14"/>
  <c r="G153" i="14"/>
  <c r="E150" i="14"/>
  <c r="F150" i="14"/>
  <c r="G150" i="14"/>
  <c r="E146" i="14"/>
  <c r="F146" i="14"/>
  <c r="H146" i="14" s="1"/>
  <c r="E169" i="14"/>
  <c r="F169" i="14"/>
  <c r="F176" i="14"/>
  <c r="C169" i="14"/>
  <c r="C176" i="14" s="1"/>
  <c r="H157" i="14"/>
  <c r="H158" i="14"/>
  <c r="H159" i="14"/>
  <c r="H160" i="14"/>
  <c r="H161" i="14"/>
  <c r="H163" i="14"/>
  <c r="H164" i="14"/>
  <c r="H165" i="14"/>
  <c r="H166" i="14"/>
  <c r="H167" i="14"/>
  <c r="H168" i="14"/>
  <c r="H171" i="14"/>
  <c r="H172" i="14"/>
  <c r="H173" i="14"/>
  <c r="H174" i="14"/>
  <c r="H175" i="14"/>
  <c r="H182" i="14"/>
  <c r="H183" i="14"/>
  <c r="G157" i="14"/>
  <c r="G158" i="14"/>
  <c r="G159" i="14"/>
  <c r="G161" i="14"/>
  <c r="G163" i="14"/>
  <c r="G164" i="14"/>
  <c r="G165" i="14"/>
  <c r="G166" i="14"/>
  <c r="G167" i="14"/>
  <c r="G168" i="14"/>
  <c r="G171" i="14"/>
  <c r="G172" i="14"/>
  <c r="G173" i="14"/>
  <c r="G174" i="14"/>
  <c r="G175" i="14"/>
  <c r="G183" i="14"/>
  <c r="E162" i="14"/>
  <c r="G162" i="14" s="1"/>
  <c r="C162" i="14"/>
  <c r="D155" i="14"/>
  <c r="E155" i="14"/>
  <c r="H155" i="14" s="1"/>
  <c r="F155" i="14"/>
  <c r="C155" i="14"/>
  <c r="H50" i="14"/>
  <c r="H53" i="14"/>
  <c r="H54" i="14"/>
  <c r="H57" i="14"/>
  <c r="H58" i="14"/>
  <c r="H60" i="14"/>
  <c r="H61" i="14"/>
  <c r="H63" i="14"/>
  <c r="H64" i="14"/>
  <c r="H65" i="14"/>
  <c r="H66" i="14"/>
  <c r="H67" i="14"/>
  <c r="H68" i="14"/>
  <c r="H75" i="14"/>
  <c r="H90" i="14"/>
  <c r="H91" i="14"/>
  <c r="H92" i="14"/>
  <c r="C132" i="14"/>
  <c r="E132" i="14"/>
  <c r="D146" i="14"/>
  <c r="D150" i="14"/>
  <c r="H44" i="14"/>
  <c r="H87" i="14"/>
  <c r="H85" i="14"/>
  <c r="H73" i="14"/>
  <c r="H69" i="14"/>
  <c r="H42" i="14"/>
  <c r="H84" i="14"/>
  <c r="H80" i="14"/>
  <c r="H78" i="14"/>
  <c r="H76" i="14"/>
  <c r="H74" i="14"/>
  <c r="H72" i="14"/>
  <c r="H70" i="14"/>
  <c r="H41" i="14"/>
  <c r="G126" i="14"/>
  <c r="H88" i="14"/>
  <c r="H127" i="14"/>
  <c r="H83" i="14"/>
  <c r="G146" i="14"/>
  <c r="G128" i="14"/>
  <c r="G129" i="14"/>
  <c r="H97" i="14"/>
  <c r="H46" i="14"/>
  <c r="G66" i="14"/>
  <c r="H86" i="14"/>
  <c r="H89" i="14"/>
  <c r="H129" i="14"/>
  <c r="G81" i="14"/>
  <c r="G127" i="14"/>
  <c r="H128" i="14"/>
  <c r="G59" i="14"/>
  <c r="H59" i="14"/>
  <c r="H81" i="14"/>
  <c r="G86" i="14"/>
  <c r="H56" i="14"/>
  <c r="G56" i="14"/>
  <c r="H43" i="14"/>
  <c r="G43" i="14"/>
  <c r="G125" i="14"/>
  <c r="H125" i="14"/>
  <c r="H126" i="14"/>
  <c r="H150" i="14"/>
  <c r="D77" i="14"/>
  <c r="H71" i="14"/>
  <c r="H79" i="14"/>
  <c r="G177" i="14"/>
  <c r="G180" i="14"/>
  <c r="D169" i="14"/>
  <c r="D176" i="14" s="1"/>
  <c r="G178" i="14"/>
  <c r="H102" i="14"/>
  <c r="H181" i="14"/>
  <c r="E32" i="14"/>
  <c r="G112" i="14"/>
  <c r="G132" i="14"/>
  <c r="G33" i="14"/>
  <c r="F52" i="14"/>
  <c r="H62" i="14"/>
  <c r="H179" i="14"/>
  <c r="G155" i="14"/>
  <c r="H177" i="14"/>
  <c r="E77" i="14"/>
  <c r="G55" i="14"/>
  <c r="G169" i="14"/>
  <c r="H169" i="14"/>
  <c r="H77" i="14" l="1"/>
  <c r="F51" i="14"/>
  <c r="F94" i="14"/>
  <c r="G77" i="14"/>
  <c r="D51" i="14"/>
  <c r="D94" i="14"/>
  <c r="H52" i="14"/>
  <c r="E94" i="14"/>
  <c r="E51" i="14"/>
  <c r="C95" i="14"/>
  <c r="D95" i="14"/>
  <c r="D32" i="14"/>
  <c r="E176" i="14"/>
  <c r="H176" i="14" s="1"/>
  <c r="E93" i="14"/>
  <c r="E95" i="14" s="1"/>
  <c r="H55" i="14"/>
  <c r="H141" i="14"/>
  <c r="F110" i="14"/>
  <c r="H162" i="14"/>
  <c r="F40" i="14"/>
  <c r="G45" i="14"/>
  <c r="H105" i="14"/>
  <c r="G119" i="14"/>
  <c r="G37" i="14"/>
  <c r="G40" i="14" l="1"/>
  <c r="F32" i="14"/>
  <c r="H40" i="14"/>
  <c r="F93" i="14"/>
  <c r="H110" i="14"/>
  <c r="G110" i="14"/>
  <c r="H51" i="14"/>
  <c r="G51" i="14"/>
  <c r="G176" i="14"/>
  <c r="G94" i="14"/>
  <c r="H94" i="14"/>
  <c r="F95" i="14" l="1"/>
  <c r="G93" i="14"/>
  <c r="H93" i="14"/>
  <c r="G32" i="14"/>
  <c r="H32" i="14"/>
  <c r="G95" i="14" l="1"/>
  <c r="H95" i="14"/>
</calcChain>
</file>

<file path=xl/sharedStrings.xml><?xml version="1.0" encoding="utf-8"?>
<sst xmlns="http://schemas.openxmlformats.org/spreadsheetml/2006/main" count="252" uniqueCount="230">
  <si>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</si>
  <si>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</si>
  <si>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</si>
  <si>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</si>
  <si>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</si>
  <si>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</si>
  <si>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</si>
  <si>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</si>
  <si>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</si>
  <si>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</si>
  <si>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</si>
  <si>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</si>
  <si>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</si>
  <si>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</si>
  <si>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</si>
  <si>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</si>
  <si>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</si>
  <si>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</si>
  <si>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</si>
  <si>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</si>
  <si>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</si>
  <si>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</si>
  <si>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</si>
  <si>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</si>
  <si>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</si>
  <si>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</si>
  <si>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</si>
  <si>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</si>
  <si>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</si>
  <si>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</si>
  <si>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</si>
  <si>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</si>
  <si>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</si>
  <si>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</si>
  <si>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</si>
  <si>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</si>
  <si>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</si>
  <si>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</si>
  <si>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</si>
  <si>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</si>
  <si>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</si>
  <si>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</si>
  <si>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</si>
  <si>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</si>
  <si>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</si>
  <si>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</si>
  <si>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</si>
  <si>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</si>
  <si>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</si>
  <si>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</si>
  <si>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</si>
  <si>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</si>
  <si>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</si>
  <si>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</si>
  <si>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</si>
  <si>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</si>
  <si>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</si>
  <si>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</si>
  <si>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</si>
  <si>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</si>
  <si>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</si>
  <si>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</si>
  <si>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</si>
  <si>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</si>
  <si>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</si>
  <si>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</si>
  <si>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</si>
  <si>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</si>
  <si>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</si>
  <si>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</si>
  <si>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</si>
  <si>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</si>
  <si>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</si>
  <si>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</si>
  <si>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</si>
  <si>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</si>
  <si>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</si>
  <si>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</si>
  <si>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</si>
  <si>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</si>
  <si>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</si>
  <si>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</si>
  <si>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</si>
  <si>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</si>
  <si>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</si>
  <si>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</si>
  <si>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</si>
  <si>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</si>
  <si>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</si>
  <si>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</si>
  <si>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</si>
  <si>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</si>
  <si>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</si>
  <si>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</si>
  <si>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</si>
  <si>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</si>
  <si>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</si>
  <si>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</si>
  <si>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ІV. Коефіцієнтний аналіз</t>
  </si>
  <si>
    <t>V. Звіт про фінансовий стан</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</si>
  <si>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</si>
  <si>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</si>
  <si>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</si>
  <si>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</si>
  <si>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</si>
  <si>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</si>
  <si>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</si>
  <si>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</si>
  <si>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</si>
  <si>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</si>
  <si>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</si>
  <si>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</si>
  <si>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</si>
  <si>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</si>
  <si>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</si>
  <si>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</si>
  <si>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</si>
  <si>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</si>
  <si>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</si>
  <si>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</si>
  <si>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</si>
  <si>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</si>
  <si>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</si>
  <si>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</si>
  <si>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</si>
  <si>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</si>
  <si>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</si>
  <si>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</si>
  <si>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</si>
  <si>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</si>
  <si>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</si>
  <si>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</si>
  <si>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</si>
  <si>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</si>
  <si>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</si>
  <si>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</si>
  <si>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</si>
  <si>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</si>
  <si>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</si>
  <si>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</si>
  <si>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</si>
  <si>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</si>
  <si>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</si>
  <si>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</si>
  <si>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</si>
  <si>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</si>
  <si>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</si>
  <si>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</si>
  <si>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</si>
  <si>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</si>
  <si>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</si>
  <si>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</si>
  <si>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</si>
  <si>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</si>
  <si>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</si>
  <si>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</si>
  <si>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</si>
  <si>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</si>
  <si>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</si>
  <si>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</si>
  <si>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</si>
  <si>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</si>
  <si>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</si>
  <si>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</si>
  <si>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</si>
  <si>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</si>
  <si>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</si>
  <si>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</si>
  <si>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</si>
  <si>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</si>
  <si>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</si>
  <si>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</si>
  <si>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</si>
  <si>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</si>
  <si>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</si>
  <si>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</si>
  <si>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</si>
  <si>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</si>
  <si>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</si>
  <si>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</si>
  <si>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</si>
  <si>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</si>
  <si>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</si>
  <si>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</si>
  <si>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</si>
  <si>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</si>
  <si>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</si>
  <si>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</si>
  <si>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</si>
  <si>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</si>
  <si>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</si>
  <si>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</si>
  <si>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</si>
  <si>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</si>
  <si>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</si>
  <si>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</si>
  <si>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</si>
  <si>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</si>
  <si>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</si>
  <si>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</si>
  <si>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</si>
  <si>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</si>
  <si>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</si>
  <si>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</si>
  <si>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Комунальне некомерційне підприємство Сумської обласної ради "Сумський обласний клінічний госпіталь ветеранів війни"</t>
  </si>
  <si>
    <t xml:space="preserve">Підприємство                                                                   </t>
  </si>
  <si>
    <t xml:space="preserve">Комунальне  підприємство </t>
  </si>
  <si>
    <t>мСуми</t>
  </si>
  <si>
    <t>Міністерство охорони здоров'я  України</t>
  </si>
  <si>
    <t>Діяльність лікарняних  закладів</t>
  </si>
  <si>
    <t>комунальна</t>
  </si>
  <si>
    <t>:м.Суми;вулКовпака б.24</t>
  </si>
  <si>
    <t>(0542)701800</t>
  </si>
  <si>
    <t>Савенко Інесса Іванівна</t>
  </si>
  <si>
    <t>амортизація ОЗ і нематеріальних активів</t>
  </si>
  <si>
    <r>
      <t xml:space="preserve">Інші поточні витрати </t>
    </r>
    <r>
      <rPr>
        <i/>
        <sz val="14"/>
        <rFont val="Times New Roman"/>
        <family val="1"/>
        <charset val="204"/>
      </rPr>
      <t>(розшифрувати) податки</t>
    </r>
  </si>
  <si>
    <t>1045/3</t>
  </si>
  <si>
    <r>
      <t>Керівник</t>
    </r>
    <r>
      <rPr>
        <sz val="14"/>
        <rFont val="Times New Roman"/>
        <family val="1"/>
        <charset val="204"/>
      </rPr>
      <t xml:space="preserve">   __________________________________</t>
    </r>
  </si>
  <si>
    <t>І.І.Савенко</t>
  </si>
  <si>
    <t>86.10</t>
  </si>
  <si>
    <t>1045/4</t>
  </si>
  <si>
    <t>1045/5</t>
  </si>
  <si>
    <t>% по депозитам,% по залишку коштів</t>
  </si>
  <si>
    <t xml:space="preserve"> дохід від додаткової (господарської) діяльності</t>
  </si>
  <si>
    <t>відшкодування вартості наданих послуг із псих. реаб. (Міністерство у справі вет.війни)</t>
  </si>
  <si>
    <t>Інші доходи від операційної діяльності</t>
  </si>
  <si>
    <t>Відшковування комунальних послуг та енергоносіїв</t>
  </si>
  <si>
    <t>Списання залишкової вартості ОЗ</t>
  </si>
  <si>
    <t>за  IVквартал 2024</t>
  </si>
  <si>
    <t>Звітний період (IV квартал2024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</si>
</sst>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5" formatCode="#,##0&quot;р.&quot;;[Red]\-#,##0&quot;р.&quot;"/>
    <numFmt numFmtId="166" formatCode="#,##0.00&quot;р.&quot;;\-#,##0.00&quot;р.&quot;"/>
    <numFmt numFmtId="171" formatCode="_-* #,##0.00_р_._-;\-* #,##0.00_р_._-;_-* &quot;-&quot;??_р_._-;_-@_-"/>
    <numFmt numFmtId="179" formatCode="_-* #,##0.00_₴_-;\-* #,##0.00_₴_-;_-* &quot;-&quot;??_₴_-;_-@_-"/>
    <numFmt numFmtId="195" formatCode="_-* #,##0.00\ _г_р_н_._-;\-* #,##0.00\ _г_р_н_._-;_-* &quot;-&quot;??\ _г_р_н_._-;_-@_-"/>
    <numFmt numFmtId="196" formatCode="0.0"/>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3" formatCode="_(* #,##0.0_);_(* \(#,##0.0\);_(* &quot;-&quot;_);_(@_)"/>
    <numFmt numFmtId="214" formatCode="_(* #,##0.00_);_(* \(#,##0.00\);_(* &quot;-&quot;_);_(@_)"/>
    <numFmt numFmtId="218" formatCode="#,##0.0\ _₴"/>
  </numFmts>
  <fonts count="68">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sz val="12"/>
      <name val="Times New Roman"/>
      <family val="1"/>
      <charset val="204"/>
    </font>
    <font>
      <sz val="11"/>
      <color theme="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5"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7"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7" fillId="0" borderId="0"/>
    <xf numFmtId="0" fontId="67" fillId="0" borderId="0"/>
    <xf numFmtId="0" fontId="67" fillId="0" borderId="0"/>
    <xf numFmtId="0" fontId="67" fillId="0" borderId="0"/>
    <xf numFmtId="0" fontId="1"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1" fillId="0" borderId="0"/>
    <xf numFmtId="0" fontId="67"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66"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71" fontId="2"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65" fontId="2" fillId="0" borderId="0" applyFont="0" applyFill="0" applyBorder="0" applyAlignment="0" applyProtection="0"/>
    <xf numFmtId="195"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33">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245" applyFont="1" applyFill="1" applyBorder="1" applyAlignment="1">
      <alignment horizontal="center" vertical="center"/>
    </xf>
    <xf numFmtId="0" fontId="4" fillId="0" borderId="0" xfId="0" applyFont="1" applyFill="1" applyBorder="1" applyAlignment="1">
      <alignment horizontal="left" vertical="center" wrapText="1"/>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16"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6"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197" fontId="5" fillId="0" borderId="3" xfId="0" applyNumberFormat="1" applyFont="1" applyFill="1" applyBorder="1" applyAlignment="1">
      <alignment horizontal="center" vertical="center" wrapText="1"/>
    </xf>
    <xf numFmtId="204" fontId="5" fillId="0" borderId="3" xfId="0" applyNumberFormat="1" applyFont="1" applyFill="1" applyBorder="1" applyAlignment="1">
      <alignment horizontal="center" vertical="center" wrapText="1"/>
    </xf>
    <xf numFmtId="0" fontId="0" fillId="0" borderId="0" xfId="0" applyFill="1"/>
    <xf numFmtId="204" fontId="5" fillId="0" borderId="17" xfId="0" applyNumberFormat="1" applyFont="1" applyFill="1" applyBorder="1" applyAlignment="1">
      <alignment horizontal="center" vertical="center" wrapText="1"/>
    </xf>
    <xf numFmtId="204" fontId="4" fillId="0" borderId="3" xfId="0" applyNumberFormat="1" applyFont="1" applyFill="1" applyBorder="1" applyAlignment="1">
      <alignment horizontal="center" vertical="center" wrapText="1"/>
    </xf>
    <xf numFmtId="213" fontId="5" fillId="0" borderId="3" xfId="0" applyNumberFormat="1" applyFont="1" applyFill="1" applyBorder="1" applyAlignment="1">
      <alignment horizontal="center" vertical="center" wrapText="1"/>
    </xf>
    <xf numFmtId="0" fontId="4" fillId="0" borderId="17" xfId="0" applyFont="1" applyFill="1" applyBorder="1" applyAlignment="1" applyProtection="1">
      <alignment horizontal="left" vertical="center" wrapText="1"/>
      <protection locked="0"/>
    </xf>
    <xf numFmtId="0" fontId="5" fillId="0" borderId="17" xfId="0" quotePrefix="1" applyNumberFormat="1" applyFont="1" applyFill="1" applyBorder="1" applyAlignment="1">
      <alignment horizontal="center" vertical="center"/>
    </xf>
    <xf numFmtId="0" fontId="5" fillId="0" borderId="17" xfId="0" applyNumberFormat="1" applyFont="1" applyFill="1" applyBorder="1" applyAlignment="1">
      <alignment horizontal="center" vertical="center"/>
    </xf>
    <xf numFmtId="0" fontId="5" fillId="0" borderId="17" xfId="0" applyFont="1" applyFill="1" applyBorder="1" applyAlignment="1" applyProtection="1">
      <alignment horizontal="left" vertical="center" wrapText="1"/>
      <protection locked="0"/>
    </xf>
    <xf numFmtId="0" fontId="5" fillId="0" borderId="17"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17"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204" fontId="4" fillId="0" borderId="17" xfId="0" applyNumberFormat="1" applyFont="1" applyFill="1" applyBorder="1" applyAlignment="1">
      <alignment horizontal="center" vertical="center" wrapText="1"/>
    </xf>
    <xf numFmtId="0" fontId="5" fillId="0" borderId="18" xfId="245" applyFont="1" applyFill="1" applyBorder="1" applyAlignment="1">
      <alignment horizontal="left" vertical="center" wrapText="1"/>
    </xf>
    <xf numFmtId="0" fontId="5" fillId="0" borderId="18" xfId="0" applyNumberFormat="1" applyFont="1" applyFill="1" applyBorder="1" applyAlignment="1">
      <alignment horizontal="center" vertical="center"/>
    </xf>
    <xf numFmtId="213" fontId="5" fillId="0" borderId="17"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04" fontId="5" fillId="0" borderId="0" xfId="0" applyNumberFormat="1" applyFont="1" applyFill="1" applyBorder="1" applyAlignment="1">
      <alignment horizontal="center" vertical="center" wrapText="1"/>
    </xf>
    <xf numFmtId="204" fontId="7" fillId="0" borderId="0" xfId="0" applyNumberFormat="1" applyFont="1" applyFill="1" applyBorder="1" applyAlignment="1">
      <alignment horizontal="center" vertical="center" wrapText="1"/>
    </xf>
    <xf numFmtId="197" fontId="7" fillId="0" borderId="0" xfId="0" applyNumberFormat="1" applyFont="1" applyFill="1" applyBorder="1" applyAlignment="1">
      <alignment horizontal="center" vertical="center" wrapText="1"/>
    </xf>
    <xf numFmtId="197" fontId="5" fillId="0" borderId="17" xfId="0" applyNumberFormat="1" applyFont="1" applyFill="1" applyBorder="1" applyAlignment="1">
      <alignment horizontal="right" vertical="center" wrapText="1"/>
    </xf>
    <xf numFmtId="197" fontId="4" fillId="0" borderId="17" xfId="0" applyNumberFormat="1" applyFont="1" applyFill="1" applyBorder="1" applyAlignment="1">
      <alignment horizontal="right" vertical="center" wrapText="1"/>
    </xf>
    <xf numFmtId="213" fontId="4" fillId="0" borderId="3" xfId="0" applyNumberFormat="1" applyFont="1" applyFill="1" applyBorder="1" applyAlignment="1">
      <alignment horizontal="center" vertical="center" wrapText="1"/>
    </xf>
    <xf numFmtId="197" fontId="5" fillId="0" borderId="18" xfId="0" applyNumberFormat="1" applyFont="1" applyFill="1" applyBorder="1" applyAlignment="1">
      <alignment horizontal="right" vertical="center" wrapText="1"/>
    </xf>
    <xf numFmtId="0" fontId="5" fillId="0" borderId="18" xfId="0"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wrapText="1"/>
    </xf>
    <xf numFmtId="0" fontId="5" fillId="0" borderId="15" xfId="0" applyFont="1" applyFill="1" applyBorder="1" applyAlignment="1">
      <alignment horizontal="left" vertical="center"/>
    </xf>
    <xf numFmtId="0" fontId="5" fillId="0" borderId="19" xfId="0" applyFont="1" applyFill="1" applyBorder="1" applyAlignment="1">
      <alignment vertical="center" wrapText="1"/>
    </xf>
    <xf numFmtId="0" fontId="5" fillId="0" borderId="20"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4" fillId="0" borderId="3" xfId="182" applyNumberFormat="1" applyFont="1" applyFill="1" applyBorder="1" applyAlignment="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0" fontId="0" fillId="0" borderId="0" xfId="0" applyAlignment="1">
      <alignment vertical="top" wrapText="1"/>
    </xf>
    <xf numFmtId="0" fontId="4" fillId="0" borderId="3" xfId="0" applyFont="1" applyFill="1" applyBorder="1" applyAlignment="1">
      <alignment vertical="center" wrapText="1"/>
    </xf>
    <xf numFmtId="197" fontId="5" fillId="0" borderId="17" xfId="0" applyNumberFormat="1" applyFont="1" applyFill="1" applyBorder="1" applyAlignment="1">
      <alignment horizontal="center" vertical="center" wrapText="1"/>
    </xf>
    <xf numFmtId="197" fontId="4" fillId="0" borderId="17" xfId="0" applyNumberFormat="1" applyFont="1" applyFill="1" applyBorder="1" applyAlignment="1">
      <alignment horizontal="center" vertical="center" wrapText="1"/>
    </xf>
    <xf numFmtId="197" fontId="4" fillId="0" borderId="3" xfId="0" applyNumberFormat="1" applyFont="1" applyFill="1" applyBorder="1" applyAlignment="1">
      <alignment horizontal="center" vertical="center" wrapText="1"/>
    </xf>
    <xf numFmtId="196" fontId="4" fillId="0" borderId="17" xfId="0" applyNumberFormat="1" applyFont="1" applyFill="1" applyBorder="1" applyAlignment="1">
      <alignment horizontal="center" vertical="center" wrapText="1"/>
    </xf>
    <xf numFmtId="196" fontId="5" fillId="0" borderId="17" xfId="0" applyNumberFormat="1" applyFont="1" applyFill="1" applyBorder="1" applyAlignment="1">
      <alignment horizontal="center" vertical="center" wrapText="1"/>
    </xf>
    <xf numFmtId="0" fontId="5" fillId="0" borderId="17" xfId="0" applyNumberFormat="1" applyFont="1" applyFill="1" applyBorder="1" applyAlignment="1">
      <alignment horizontal="center" vertical="center" wrapText="1"/>
    </xf>
    <xf numFmtId="213" fontId="4" fillId="0" borderId="17" xfId="0" applyNumberFormat="1" applyFont="1" applyFill="1" applyBorder="1" applyAlignment="1">
      <alignment horizontal="center" vertical="center" wrapText="1"/>
    </xf>
    <xf numFmtId="4" fontId="5" fillId="0" borderId="17" xfId="0" applyNumberFormat="1" applyFont="1" applyFill="1" applyBorder="1" applyAlignment="1">
      <alignment horizontal="center" vertical="center" wrapText="1"/>
    </xf>
    <xf numFmtId="213" fontId="5" fillId="0" borderId="17" xfId="0" applyNumberFormat="1" applyFont="1" applyFill="1" applyBorder="1" applyAlignment="1">
      <alignment horizontal="left" vertical="center" wrapText="1"/>
    </xf>
    <xf numFmtId="0" fontId="66" fillId="0" borderId="3" xfId="0" applyFont="1" applyFill="1" applyBorder="1" applyAlignment="1" applyProtection="1">
      <alignment vertical="center" wrapText="1"/>
      <protection locked="0"/>
    </xf>
    <xf numFmtId="196" fontId="4" fillId="0" borderId="3" xfId="0" applyNumberFormat="1" applyFont="1" applyFill="1" applyBorder="1" applyAlignment="1">
      <alignment horizontal="center" vertical="center" wrapText="1"/>
    </xf>
    <xf numFmtId="218" fontId="4" fillId="0" borderId="3" xfId="0" applyNumberFormat="1" applyFont="1" applyFill="1" applyBorder="1" applyAlignment="1">
      <alignment horizontal="center" vertical="center" wrapText="1"/>
    </xf>
    <xf numFmtId="197" fontId="5" fillId="0" borderId="18" xfId="0" applyNumberFormat="1" applyFont="1" applyFill="1" applyBorder="1" applyAlignment="1">
      <alignment horizontal="center" vertical="center" wrapText="1"/>
    </xf>
    <xf numFmtId="213" fontId="5" fillId="0" borderId="13" xfId="0" applyNumberFormat="1" applyFont="1" applyFill="1" applyBorder="1" applyAlignment="1">
      <alignment horizontal="center" vertical="center" wrapText="1"/>
    </xf>
    <xf numFmtId="213" fontId="5" fillId="0" borderId="18" xfId="0" applyNumberFormat="1" applyFont="1" applyFill="1" applyBorder="1" applyAlignment="1">
      <alignment horizontal="center" vertical="center" wrapText="1"/>
    </xf>
    <xf numFmtId="196" fontId="5" fillId="0" borderId="3" xfId="0" applyNumberFormat="1" applyFont="1" applyFill="1" applyBorder="1" applyAlignment="1">
      <alignment horizontal="center" vertical="center" wrapText="1"/>
    </xf>
    <xf numFmtId="213" fontId="5" fillId="0" borderId="17" xfId="0" applyNumberFormat="1" applyFont="1" applyFill="1" applyBorder="1" applyAlignment="1">
      <alignment vertical="center" wrapText="1"/>
    </xf>
    <xf numFmtId="197" fontId="4" fillId="0" borderId="3" xfId="0" applyNumberFormat="1" applyFont="1" applyFill="1" applyBorder="1" applyAlignment="1">
      <alignment horizontal="right" vertical="center" wrapText="1"/>
    </xf>
    <xf numFmtId="196" fontId="4" fillId="0" borderId="17" xfId="0" applyNumberFormat="1" applyFont="1" applyFill="1" applyBorder="1" applyAlignment="1">
      <alignment horizontal="right" vertical="center" wrapText="1"/>
    </xf>
    <xf numFmtId="196" fontId="5" fillId="0" borderId="17" xfId="0" applyNumberFormat="1" applyFont="1" applyFill="1" applyBorder="1" applyAlignment="1">
      <alignment horizontal="right" vertical="center" wrapText="1"/>
    </xf>
    <xf numFmtId="196" fontId="4" fillId="0" borderId="3" xfId="0" applyNumberFormat="1" applyFont="1" applyFill="1" applyBorder="1" applyAlignment="1">
      <alignment horizontal="right" vertical="center" wrapText="1"/>
    </xf>
    <xf numFmtId="197" fontId="4" fillId="0" borderId="3" xfId="0" applyNumberFormat="1" applyFont="1" applyFill="1" applyBorder="1" applyAlignment="1">
      <alignment vertical="center" wrapText="1"/>
    </xf>
    <xf numFmtId="214" fontId="4" fillId="0" borderId="3" xfId="0" applyNumberFormat="1" applyFont="1" applyFill="1" applyBorder="1" applyAlignment="1">
      <alignment horizontal="center" vertical="center" wrapText="1"/>
    </xf>
    <xf numFmtId="214" fontId="4" fillId="0" borderId="3" xfId="0" applyNumberFormat="1" applyFont="1" applyFill="1" applyBorder="1" applyAlignment="1">
      <alignment horizontal="left" vertical="center" wrapText="1"/>
    </xf>
    <xf numFmtId="197" fontId="5" fillId="0" borderId="3" xfId="0" applyNumberFormat="1" applyFont="1" applyFill="1" applyBorder="1" applyAlignment="1">
      <alignment horizontal="right" vertical="center" wrapText="1"/>
    </xf>
    <xf numFmtId="214" fontId="5" fillId="0" borderId="3" xfId="0" applyNumberFormat="1" applyFont="1" applyFill="1" applyBorder="1" applyAlignment="1">
      <alignment horizontal="center" vertical="center" wrapText="1"/>
    </xf>
    <xf numFmtId="4" fontId="5" fillId="0" borderId="3" xfId="0" applyNumberFormat="1" applyFont="1" applyFill="1" applyBorder="1" applyAlignment="1">
      <alignment horizontal="right" vertical="center" wrapText="1"/>
    </xf>
    <xf numFmtId="213" fontId="4" fillId="0" borderId="3" xfId="0" applyNumberFormat="1" applyFont="1" applyFill="1" applyBorder="1" applyAlignment="1">
      <alignment horizontal="left" vertical="center" wrapText="1"/>
    </xf>
    <xf numFmtId="214" fontId="5" fillId="0" borderId="3" xfId="0" applyNumberFormat="1" applyFont="1" applyFill="1" applyBorder="1" applyAlignment="1">
      <alignment horizontal="left" vertical="center" wrapText="1"/>
    </xf>
    <xf numFmtId="0" fontId="5" fillId="29" borderId="0" xfId="0" applyFont="1" applyFill="1" applyBorder="1" applyAlignment="1">
      <alignment vertical="top" wrapText="1"/>
    </xf>
    <xf numFmtId="0" fontId="0" fillId="0" borderId="0" xfId="0" applyAlignment="1">
      <alignment wrapText="1"/>
    </xf>
    <xf numFmtId="0" fontId="0" fillId="0" borderId="24" xfId="0" applyBorder="1" applyAlignment="1">
      <alignment wrapText="1"/>
    </xf>
    <xf numFmtId="0" fontId="5" fillId="0" borderId="16" xfId="0" applyFont="1" applyFill="1" applyBorder="1" applyAlignment="1">
      <alignment horizontal="left" vertical="center" wrapText="1"/>
    </xf>
    <xf numFmtId="0" fontId="0" fillId="0" borderId="15" xfId="0"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24"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1" xfId="237" applyNumberFormat="1" applyFont="1" applyFill="1" applyBorder="1" applyAlignment="1">
      <alignment horizontal="center" vertical="center" wrapText="1"/>
    </xf>
    <xf numFmtId="0" fontId="4" fillId="0" borderId="22" xfId="237" applyNumberFormat="1" applyFont="1" applyFill="1" applyBorder="1" applyAlignment="1">
      <alignment horizontal="center" vertical="center" wrapText="1"/>
    </xf>
    <xf numFmtId="0" fontId="4" fillId="0" borderId="23" xfId="237" applyNumberFormat="1"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0" borderId="2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197" fontId="5" fillId="0" borderId="0" xfId="0" applyNumberFormat="1" applyFont="1" applyFill="1" applyBorder="1" applyAlignment="1">
      <alignment horizontal="center" vertical="center" wrapText="1"/>
    </xf>
    <xf numFmtId="197" fontId="5" fillId="0" borderId="0" xfId="0" quotePrefix="1" applyNumberFormat="1" applyFont="1" applyFill="1" applyBorder="1" applyAlignment="1">
      <alignment horizontal="center"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12"/>
  <sheetViews>
    <sheetView tabSelected="1" topLeftCell="A19" zoomScale="75" zoomScaleNormal="75" zoomScaleSheetLayoutView="65" workbookViewId="0">
      <selection activeCell="B8" sqref="B8:E8"/>
    </sheetView>
  </sheetViews>
  <sheetFormatPr defaultRowHeight="18.75"/>
  <cols>
    <col min="1" max="1" width="86.140625" style="3" customWidth="1"/>
    <col min="2" max="2" width="17.140625" style="14" customWidth="1"/>
    <col min="3" max="6" width="30.7109375" style="14" customWidth="1"/>
    <col min="7" max="7" width="25.7109375" style="14" customWidth="1"/>
    <col min="8" max="8" width="21.7109375" style="14" customWidth="1"/>
    <col min="9" max="9" width="10" style="3" customWidth="1"/>
    <col min="10" max="10" width="9.5703125" style="3" customWidth="1"/>
    <col min="11" max="16384" width="9.140625" style="3"/>
  </cols>
  <sheetData>
    <row r="1" spans="1:12" ht="18.75" customHeight="1">
      <c r="B1" s="13"/>
      <c r="C1" s="13"/>
      <c r="D1" s="13"/>
      <c r="E1" s="3"/>
      <c r="F1" s="3" t="s">
        <v>202</v>
      </c>
      <c r="G1" s="3"/>
      <c r="H1" s="3"/>
      <c r="J1" s="37"/>
      <c r="K1" s="37"/>
      <c r="L1" s="37"/>
    </row>
    <row r="2" spans="1:12" ht="18.75" customHeight="1">
      <c r="A2" s="29"/>
      <c r="E2" s="3"/>
      <c r="F2" s="109" t="s">
        <v>203</v>
      </c>
      <c r="G2" s="110"/>
      <c r="H2" s="110"/>
      <c r="I2" s="78"/>
      <c r="J2" s="37"/>
      <c r="K2" s="37"/>
      <c r="L2" s="37"/>
    </row>
    <row r="3" spans="1:12" ht="18.75" customHeight="1">
      <c r="A3" s="14"/>
      <c r="E3" s="28"/>
      <c r="F3" s="110"/>
      <c r="G3" s="110"/>
      <c r="H3" s="110"/>
      <c r="I3" s="78"/>
      <c r="J3" s="37"/>
      <c r="K3" s="37"/>
      <c r="L3" s="37"/>
    </row>
    <row r="4" spans="1:12" ht="18.75" customHeight="1">
      <c r="A4" s="14"/>
      <c r="E4" s="28"/>
      <c r="F4" s="110"/>
      <c r="G4" s="110"/>
      <c r="H4" s="110"/>
      <c r="I4" s="78"/>
      <c r="J4" s="37"/>
      <c r="K4" s="37"/>
      <c r="L4" s="37"/>
    </row>
    <row r="5" spans="1:12" ht="18.75" customHeight="1">
      <c r="A5" s="14"/>
      <c r="E5" s="28"/>
      <c r="F5" s="110"/>
      <c r="G5" s="110"/>
      <c r="H5" s="110"/>
      <c r="I5" s="78"/>
      <c r="J5" s="37"/>
      <c r="K5" s="37"/>
      <c r="L5" s="37"/>
    </row>
    <row r="6" spans="1:12" ht="20.25" customHeight="1">
      <c r="B6" s="4"/>
      <c r="C6" s="4"/>
      <c r="D6" s="4"/>
      <c r="F6" s="111"/>
      <c r="G6" s="111"/>
      <c r="H6" s="111"/>
    </row>
    <row r="7" spans="1:12" ht="20.100000000000001" customHeight="1">
      <c r="A7" s="68" t="s">
        <v>29</v>
      </c>
      <c r="B7" s="112">
        <v>2024</v>
      </c>
      <c r="C7" s="112"/>
      <c r="D7" s="112"/>
      <c r="E7" s="112"/>
      <c r="F7" s="26"/>
      <c r="G7" s="65"/>
      <c r="H7" s="6" t="s">
        <v>42</v>
      </c>
    </row>
    <row r="8" spans="1:12" ht="50.25" customHeight="1">
      <c r="A8" s="66" t="s">
        <v>205</v>
      </c>
      <c r="B8" s="117" t="s">
        <v>204</v>
      </c>
      <c r="C8" s="117"/>
      <c r="D8" s="117"/>
      <c r="E8" s="117"/>
      <c r="F8" s="67"/>
      <c r="G8" s="12" t="s">
        <v>28</v>
      </c>
      <c r="H8" s="6">
        <v>2000375</v>
      </c>
    </row>
    <row r="9" spans="1:12" ht="20.100000000000001" customHeight="1">
      <c r="A9" s="25" t="s">
        <v>11</v>
      </c>
      <c r="B9" s="112" t="s">
        <v>206</v>
      </c>
      <c r="C9" s="112"/>
      <c r="D9" s="112"/>
      <c r="E9" s="112"/>
      <c r="F9" s="26"/>
      <c r="G9" s="12" t="s">
        <v>27</v>
      </c>
      <c r="H9" s="6">
        <v>150</v>
      </c>
    </row>
    <row r="10" spans="1:12" ht="20.100000000000001" customHeight="1">
      <c r="A10" s="25" t="s">
        <v>15</v>
      </c>
      <c r="B10" s="112" t="s">
        <v>207</v>
      </c>
      <c r="C10" s="112"/>
      <c r="D10" s="112"/>
      <c r="E10" s="112"/>
      <c r="F10" s="26"/>
      <c r="G10" s="12" t="s">
        <v>26</v>
      </c>
      <c r="H10" s="6">
        <v>5910136600</v>
      </c>
    </row>
    <row r="11" spans="1:12" ht="20.100000000000001" customHeight="1">
      <c r="A11" s="30" t="s">
        <v>86</v>
      </c>
      <c r="B11" s="112" t="s">
        <v>208</v>
      </c>
      <c r="C11" s="112"/>
      <c r="D11" s="112"/>
      <c r="E11" s="112"/>
      <c r="F11" s="32"/>
      <c r="G11" s="12" t="s">
        <v>6</v>
      </c>
      <c r="H11" s="6"/>
    </row>
    <row r="12" spans="1:12" ht="20.100000000000001" customHeight="1">
      <c r="A12" s="30" t="s">
        <v>13</v>
      </c>
      <c r="B12" s="112"/>
      <c r="C12" s="112"/>
      <c r="D12" s="112"/>
      <c r="E12" s="112"/>
      <c r="F12" s="32"/>
      <c r="G12" s="12" t="s">
        <v>5</v>
      </c>
      <c r="H12" s="6"/>
    </row>
    <row r="13" spans="1:12" ht="20.100000000000001" customHeight="1">
      <c r="A13" s="30" t="s">
        <v>12</v>
      </c>
      <c r="B13" s="112" t="s">
        <v>209</v>
      </c>
      <c r="C13" s="112"/>
      <c r="D13" s="112"/>
      <c r="E13" s="112"/>
      <c r="F13" s="32"/>
      <c r="G13" s="12" t="s">
        <v>7</v>
      </c>
      <c r="H13" s="6" t="s">
        <v>219</v>
      </c>
    </row>
    <row r="14" spans="1:12" ht="20.100000000000001" customHeight="1">
      <c r="A14" s="30" t="s">
        <v>76</v>
      </c>
      <c r="B14" s="112"/>
      <c r="C14" s="112"/>
      <c r="D14" s="112"/>
      <c r="E14" s="112"/>
      <c r="F14" s="112" t="s">
        <v>34</v>
      </c>
      <c r="G14" s="118"/>
      <c r="H14" s="10"/>
    </row>
    <row r="15" spans="1:12" ht="20.100000000000001" customHeight="1">
      <c r="A15" s="30" t="s">
        <v>16</v>
      </c>
      <c r="B15" s="112" t="s">
        <v>210</v>
      </c>
      <c r="C15" s="112"/>
      <c r="D15" s="112"/>
      <c r="E15" s="112"/>
      <c r="F15" s="112" t="s">
        <v>35</v>
      </c>
      <c r="G15" s="113"/>
      <c r="H15" s="10"/>
    </row>
    <row r="16" spans="1:12" ht="20.100000000000001" customHeight="1">
      <c r="A16" s="30" t="s">
        <v>25</v>
      </c>
      <c r="B16" s="112"/>
      <c r="C16" s="112"/>
      <c r="D16" s="112"/>
      <c r="E16" s="112"/>
      <c r="F16" s="31"/>
      <c r="G16" s="31"/>
      <c r="H16" s="31"/>
    </row>
    <row r="17" spans="1:8" ht="20.100000000000001" customHeight="1">
      <c r="A17" s="25" t="s">
        <v>8</v>
      </c>
      <c r="B17" s="112" t="s">
        <v>211</v>
      </c>
      <c r="C17" s="112"/>
      <c r="D17" s="112"/>
      <c r="E17" s="112"/>
      <c r="F17" s="27"/>
      <c r="G17" s="27"/>
      <c r="H17" s="27"/>
    </row>
    <row r="18" spans="1:8" ht="20.100000000000001" customHeight="1">
      <c r="A18" s="30" t="s">
        <v>9</v>
      </c>
      <c r="B18" s="112" t="s">
        <v>212</v>
      </c>
      <c r="C18" s="112"/>
      <c r="D18" s="112"/>
      <c r="E18" s="112"/>
      <c r="F18" s="31"/>
      <c r="G18" s="31"/>
      <c r="H18" s="31"/>
    </row>
    <row r="19" spans="1:8" ht="20.100000000000001" customHeight="1">
      <c r="A19" s="25" t="s">
        <v>10</v>
      </c>
      <c r="B19" s="112" t="s">
        <v>213</v>
      </c>
      <c r="C19" s="112"/>
      <c r="D19" s="112"/>
      <c r="E19" s="112"/>
      <c r="F19" s="27"/>
      <c r="G19" s="27"/>
      <c r="H19" s="27"/>
    </row>
    <row r="20" spans="1:8" ht="19.5" customHeight="1">
      <c r="A20" s="28"/>
      <c r="B20" s="3"/>
      <c r="C20" s="3"/>
      <c r="D20" s="3"/>
      <c r="E20" s="3"/>
      <c r="F20" s="3"/>
      <c r="G20" s="3"/>
      <c r="H20" s="3"/>
    </row>
    <row r="21" spans="1:8" ht="19.5" customHeight="1">
      <c r="A21" s="115" t="s">
        <v>39</v>
      </c>
      <c r="B21" s="115"/>
      <c r="C21" s="115"/>
      <c r="D21" s="115"/>
      <c r="E21" s="115"/>
      <c r="F21" s="115"/>
      <c r="G21" s="115"/>
      <c r="H21" s="115"/>
    </row>
    <row r="22" spans="1:8">
      <c r="A22" s="115" t="s">
        <v>198</v>
      </c>
      <c r="B22" s="115"/>
      <c r="C22" s="115"/>
      <c r="D22" s="115"/>
      <c r="E22" s="115"/>
      <c r="F22" s="115"/>
      <c r="G22" s="115"/>
      <c r="H22" s="115"/>
    </row>
    <row r="23" spans="1:8">
      <c r="A23" s="115" t="s">
        <v>228</v>
      </c>
      <c r="B23" s="115"/>
      <c r="C23" s="115"/>
      <c r="D23" s="115"/>
      <c r="E23" s="115"/>
      <c r="F23" s="115"/>
      <c r="G23" s="115"/>
      <c r="H23" s="115"/>
    </row>
    <row r="24" spans="1:8">
      <c r="A24" s="116" t="s">
        <v>40</v>
      </c>
      <c r="B24" s="116"/>
      <c r="C24" s="116"/>
      <c r="D24" s="116"/>
      <c r="E24" s="116"/>
      <c r="F24" s="116"/>
      <c r="G24" s="116"/>
      <c r="H24" s="116"/>
    </row>
    <row r="25" spans="1:8" ht="9" customHeight="1">
      <c r="A25" s="11"/>
      <c r="B25" s="11"/>
      <c r="C25" s="11"/>
      <c r="D25" s="11"/>
      <c r="E25" s="11"/>
      <c r="F25" s="11"/>
      <c r="G25" s="11"/>
      <c r="H25" s="11"/>
    </row>
    <row r="26" spans="1:8">
      <c r="A26" s="115" t="s">
        <v>36</v>
      </c>
      <c r="B26" s="115"/>
      <c r="C26" s="115"/>
      <c r="D26" s="115"/>
      <c r="E26" s="115"/>
      <c r="F26" s="115"/>
      <c r="G26" s="115"/>
      <c r="H26" s="115"/>
    </row>
    <row r="27" spans="1:8" ht="12" customHeight="1">
      <c r="B27" s="15"/>
      <c r="C27" s="15"/>
      <c r="D27" s="15"/>
      <c r="E27" s="15"/>
      <c r="F27" s="15"/>
      <c r="G27" s="15"/>
      <c r="H27" s="15"/>
    </row>
    <row r="28" spans="1:8" ht="43.5" customHeight="1">
      <c r="A28" s="126" t="s">
        <v>50</v>
      </c>
      <c r="B28" s="114" t="s">
        <v>14</v>
      </c>
      <c r="C28" s="114" t="s">
        <v>38</v>
      </c>
      <c r="D28" s="114"/>
      <c r="E28" s="125" t="s">
        <v>229</v>
      </c>
      <c r="F28" s="125"/>
      <c r="G28" s="125"/>
      <c r="H28" s="125"/>
    </row>
    <row r="29" spans="1:8" ht="44.25" customHeight="1">
      <c r="A29" s="126"/>
      <c r="B29" s="114"/>
      <c r="C29" s="7" t="s">
        <v>43</v>
      </c>
      <c r="D29" s="7" t="s">
        <v>44</v>
      </c>
      <c r="E29" s="23" t="s">
        <v>45</v>
      </c>
      <c r="F29" s="23" t="s">
        <v>41</v>
      </c>
      <c r="G29" s="23" t="s">
        <v>48</v>
      </c>
      <c r="H29" s="23" t="s">
        <v>49</v>
      </c>
    </row>
    <row r="30" spans="1:8" ht="19.5" thickBot="1">
      <c r="A30" s="6">
        <v>1</v>
      </c>
      <c r="B30" s="7">
        <v>2</v>
      </c>
      <c r="C30" s="6">
        <v>3</v>
      </c>
      <c r="D30" s="7">
        <v>4</v>
      </c>
      <c r="E30" s="6">
        <v>5</v>
      </c>
      <c r="F30" s="7">
        <v>6</v>
      </c>
      <c r="G30" s="6">
        <v>7</v>
      </c>
      <c r="H30" s="7">
        <v>8</v>
      </c>
    </row>
    <row r="31" spans="1:8" s="5" customFormat="1" ht="19.5" thickBot="1">
      <c r="A31" s="119" t="s">
        <v>21</v>
      </c>
      <c r="B31" s="120"/>
      <c r="C31" s="120"/>
      <c r="D31" s="120"/>
      <c r="E31" s="120"/>
      <c r="F31" s="120"/>
      <c r="G31" s="120"/>
      <c r="H31" s="121"/>
    </row>
    <row r="32" spans="1:8" s="5" customFormat="1" ht="20.100000000000001" customHeight="1">
      <c r="A32" s="70" t="s">
        <v>102</v>
      </c>
      <c r="B32" s="6">
        <v>1000</v>
      </c>
      <c r="C32" s="81">
        <f>C33+C36+C37+C40</f>
        <v>80940.500000000015</v>
      </c>
      <c r="D32" s="81">
        <f>D33+D36+D37+D40</f>
        <v>94530.3</v>
      </c>
      <c r="E32" s="60">
        <f>E33+E36+E37+E40</f>
        <v>29519.5</v>
      </c>
      <c r="F32" s="81">
        <f>F33+F36+F37+F40</f>
        <v>29906.1</v>
      </c>
      <c r="G32" s="81">
        <f>F32-E32</f>
        <v>386.59999999999854</v>
      </c>
      <c r="H32" s="59">
        <f t="shared" ref="H32:H95" si="0">(F32/E32)*100</f>
        <v>101.30964277850234</v>
      </c>
    </row>
    <row r="33" spans="1:8" s="5" customFormat="1" ht="20.100000000000001" customHeight="1">
      <c r="A33" s="70" t="s">
        <v>103</v>
      </c>
      <c r="B33" s="6">
        <v>1010</v>
      </c>
      <c r="C33" s="80">
        <f>C34+C35</f>
        <v>59337.8</v>
      </c>
      <c r="D33" s="80">
        <f>D34+D35</f>
        <v>69095.199999999997</v>
      </c>
      <c r="E33" s="96">
        <f>E34+E35</f>
        <v>22803.5</v>
      </c>
      <c r="F33" s="80">
        <f>F34+F35</f>
        <v>21119.7</v>
      </c>
      <c r="G33" s="80">
        <f>F33-E33</f>
        <v>-1683.7999999999993</v>
      </c>
      <c r="H33" s="59">
        <f t="shared" si="0"/>
        <v>92.616045782445681</v>
      </c>
    </row>
    <row r="34" spans="1:8" s="5" customFormat="1" ht="20.100000000000001" customHeight="1">
      <c r="A34" s="71" t="s">
        <v>104</v>
      </c>
      <c r="B34" s="6">
        <v>1011</v>
      </c>
      <c r="C34" s="80">
        <v>59337.8</v>
      </c>
      <c r="D34" s="80">
        <v>69095.199999999997</v>
      </c>
      <c r="E34" s="96">
        <v>22803.5</v>
      </c>
      <c r="F34" s="80">
        <v>21119.7</v>
      </c>
      <c r="G34" s="38"/>
      <c r="H34" s="59">
        <f t="shared" si="0"/>
        <v>92.616045782445681</v>
      </c>
    </row>
    <row r="35" spans="1:8" s="5" customFormat="1" ht="43.5" customHeight="1">
      <c r="A35" s="71" t="s">
        <v>105</v>
      </c>
      <c r="B35" s="6">
        <v>1012</v>
      </c>
      <c r="C35" s="80"/>
      <c r="D35" s="38"/>
      <c r="E35" s="38"/>
      <c r="F35" s="38"/>
      <c r="G35" s="38"/>
      <c r="H35" s="59" t="e">
        <f t="shared" si="0"/>
        <v>#DIV/0!</v>
      </c>
    </row>
    <row r="36" spans="1:8" s="5" customFormat="1" ht="20.100000000000001" customHeight="1">
      <c r="A36" s="70" t="s">
        <v>106</v>
      </c>
      <c r="B36" s="6">
        <v>1020</v>
      </c>
      <c r="C36" s="80">
        <v>6465.1</v>
      </c>
      <c r="D36" s="85">
        <v>9725.7999999999993</v>
      </c>
      <c r="E36" s="54">
        <v>3297.3</v>
      </c>
      <c r="F36" s="85">
        <v>5001.8</v>
      </c>
      <c r="G36" s="88">
        <f>F36-E36</f>
        <v>1704.5</v>
      </c>
      <c r="H36" s="59">
        <f t="shared" si="0"/>
        <v>151.6938100870409</v>
      </c>
    </row>
    <row r="37" spans="1:8" s="5" customFormat="1" ht="20.100000000000001" customHeight="1">
      <c r="A37" s="70" t="s">
        <v>107</v>
      </c>
      <c r="B37" s="6">
        <v>1030</v>
      </c>
      <c r="C37" s="80">
        <f>C38+C39</f>
        <v>0</v>
      </c>
      <c r="D37" s="38">
        <f>D38+D39</f>
        <v>0</v>
      </c>
      <c r="E37" s="38">
        <f>E38+E39</f>
        <v>0</v>
      </c>
      <c r="F37" s="38">
        <v>0</v>
      </c>
      <c r="G37" s="38">
        <f>F37-E37</f>
        <v>0</v>
      </c>
      <c r="H37" s="59" t="e">
        <f t="shared" si="0"/>
        <v>#DIV/0!</v>
      </c>
    </row>
    <row r="38" spans="1:8" s="5" customFormat="1" ht="20.100000000000001" customHeight="1">
      <c r="A38" s="72" t="s">
        <v>108</v>
      </c>
      <c r="B38" s="6">
        <v>1031</v>
      </c>
      <c r="C38" s="80"/>
      <c r="D38" s="38"/>
      <c r="E38" s="38"/>
      <c r="F38" s="38"/>
      <c r="G38" s="38"/>
      <c r="H38" s="59" t="e">
        <f t="shared" si="0"/>
        <v>#DIV/0!</v>
      </c>
    </row>
    <row r="39" spans="1:8" s="5" customFormat="1" ht="20.100000000000001" customHeight="1">
      <c r="A39" s="72" t="s">
        <v>108</v>
      </c>
      <c r="B39" s="6">
        <v>1032</v>
      </c>
      <c r="C39" s="80"/>
      <c r="D39" s="38"/>
      <c r="E39" s="38"/>
      <c r="F39" s="38"/>
      <c r="G39" s="38"/>
      <c r="H39" s="59" t="e">
        <f t="shared" si="0"/>
        <v>#DIV/0!</v>
      </c>
    </row>
    <row r="40" spans="1:8" s="5" customFormat="1" ht="20.100000000000001" customHeight="1">
      <c r="A40" s="70" t="s">
        <v>109</v>
      </c>
      <c r="B40" s="6">
        <v>1040</v>
      </c>
      <c r="C40" s="82">
        <f>C41+C42+C43+C44+C45</f>
        <v>15137.6</v>
      </c>
      <c r="D40" s="82">
        <f>D41+D42+D43+D44+D45</f>
        <v>15709.3</v>
      </c>
      <c r="E40" s="97">
        <f>E41+E42+E43+E44+E45</f>
        <v>3418.7</v>
      </c>
      <c r="F40" s="82">
        <f>F41+F42+F43+F44+F45</f>
        <v>3784.6000000000004</v>
      </c>
      <c r="G40" s="80">
        <f>F40-E40</f>
        <v>365.90000000000055</v>
      </c>
      <c r="H40" s="60">
        <f t="shared" si="0"/>
        <v>110.7028987626876</v>
      </c>
    </row>
    <row r="41" spans="1:8" s="5" customFormat="1" ht="20.100000000000001" customHeight="1">
      <c r="A41" s="71" t="s">
        <v>110</v>
      </c>
      <c r="B41" s="6">
        <v>1041</v>
      </c>
      <c r="C41" s="80">
        <v>0</v>
      </c>
      <c r="D41" s="80">
        <v>2.5</v>
      </c>
      <c r="E41" s="54">
        <v>0.6</v>
      </c>
      <c r="F41" s="88">
        <v>0.8</v>
      </c>
      <c r="G41" s="88">
        <f t="shared" ref="G41:G95" si="1">F41-E41</f>
        <v>0.20000000000000007</v>
      </c>
      <c r="H41" s="59">
        <f t="shared" si="0"/>
        <v>133.33333333333334</v>
      </c>
    </row>
    <row r="42" spans="1:8" s="5" customFormat="1" ht="20.100000000000001" customHeight="1">
      <c r="A42" s="71" t="s">
        <v>223</v>
      </c>
      <c r="B42" s="6">
        <v>1042</v>
      </c>
      <c r="C42" s="80"/>
      <c r="D42" s="80"/>
      <c r="E42" s="38"/>
      <c r="F42" s="38"/>
      <c r="G42" s="38">
        <f t="shared" si="1"/>
        <v>0</v>
      </c>
      <c r="H42" s="59" t="e">
        <f t="shared" si="0"/>
        <v>#DIV/0!</v>
      </c>
    </row>
    <row r="43" spans="1:8" s="5" customFormat="1" ht="20.100000000000001" customHeight="1">
      <c r="A43" s="10" t="s">
        <v>111</v>
      </c>
      <c r="B43" s="6">
        <v>1043</v>
      </c>
      <c r="C43" s="80">
        <v>28.5</v>
      </c>
      <c r="D43" s="80">
        <v>12.3</v>
      </c>
      <c r="E43" s="54">
        <v>2</v>
      </c>
      <c r="F43" s="80">
        <v>3.6</v>
      </c>
      <c r="G43" s="80">
        <f t="shared" si="1"/>
        <v>1.6</v>
      </c>
      <c r="H43" s="59">
        <f t="shared" si="0"/>
        <v>180</v>
      </c>
    </row>
    <row r="44" spans="1:8" s="5" customFormat="1" ht="20.100000000000001" customHeight="1">
      <c r="A44" s="10" t="s">
        <v>112</v>
      </c>
      <c r="B44" s="6">
        <v>1044</v>
      </c>
      <c r="C44" s="80">
        <v>5171.8999999999996</v>
      </c>
      <c r="D44" s="80">
        <v>5892</v>
      </c>
      <c r="E44" s="54">
        <v>800</v>
      </c>
      <c r="F44" s="84">
        <v>1278.7</v>
      </c>
      <c r="G44" s="88">
        <f t="shared" si="1"/>
        <v>478.70000000000005</v>
      </c>
      <c r="H44" s="59">
        <f t="shared" si="0"/>
        <v>159.83750000000001</v>
      </c>
    </row>
    <row r="45" spans="1:8" s="5" customFormat="1" ht="20.100000000000001" customHeight="1">
      <c r="A45" s="73" t="s">
        <v>113</v>
      </c>
      <c r="B45" s="6">
        <v>1045</v>
      </c>
      <c r="C45" s="80">
        <f>C46+C47+C48+C49+C50</f>
        <v>9937.2000000000007</v>
      </c>
      <c r="D45" s="80">
        <f>D46+D47+D48+D49+D50</f>
        <v>9802.5</v>
      </c>
      <c r="E45" s="59">
        <f>E46+E47+E48+E49+E50</f>
        <v>2616.1</v>
      </c>
      <c r="F45" s="80">
        <f>F46+F47+F48+F49+F50</f>
        <v>2501.5</v>
      </c>
      <c r="G45" s="80">
        <f t="shared" si="1"/>
        <v>-114.59999999999991</v>
      </c>
      <c r="H45" s="59">
        <f t="shared" si="0"/>
        <v>95.619433507893433</v>
      </c>
    </row>
    <row r="46" spans="1:8" s="5" customFormat="1" ht="20.100000000000001" customHeight="1">
      <c r="A46" s="73" t="s">
        <v>222</v>
      </c>
      <c r="B46" s="6" t="s">
        <v>199</v>
      </c>
      <c r="C46" s="80">
        <v>2318.8000000000002</v>
      </c>
      <c r="D46" s="80">
        <v>2452.6</v>
      </c>
      <c r="E46" s="54">
        <v>630</v>
      </c>
      <c r="F46" s="80">
        <v>541.79999999999995</v>
      </c>
      <c r="G46" s="80">
        <f t="shared" si="1"/>
        <v>-88.200000000000045</v>
      </c>
      <c r="H46" s="59">
        <f t="shared" si="0"/>
        <v>85.999999999999986</v>
      </c>
    </row>
    <row r="47" spans="1:8" s="5" customFormat="1" ht="20.100000000000001" customHeight="1">
      <c r="A47" s="73" t="s">
        <v>214</v>
      </c>
      <c r="B47" s="6" t="s">
        <v>200</v>
      </c>
      <c r="C47" s="80">
        <v>7594.3</v>
      </c>
      <c r="D47" s="80">
        <v>7259.3</v>
      </c>
      <c r="E47" s="54">
        <v>1971.1</v>
      </c>
      <c r="F47" s="80">
        <v>1934.3</v>
      </c>
      <c r="G47" s="80">
        <f>F47-E47</f>
        <v>-36.799999999999955</v>
      </c>
      <c r="H47" s="59"/>
    </row>
    <row r="48" spans="1:8" s="5" customFormat="1" ht="39.75" customHeight="1">
      <c r="A48" s="89" t="s">
        <v>224</v>
      </c>
      <c r="B48" s="6" t="s">
        <v>216</v>
      </c>
      <c r="C48" s="80"/>
      <c r="D48" s="80">
        <v>0</v>
      </c>
      <c r="E48" s="54">
        <v>0</v>
      </c>
      <c r="F48" s="80">
        <v>0</v>
      </c>
      <c r="G48" s="80">
        <f>F48-E48</f>
        <v>0</v>
      </c>
      <c r="H48" s="59"/>
    </row>
    <row r="49" spans="1:8" s="5" customFormat="1" ht="20.100000000000001" customHeight="1">
      <c r="A49" s="73" t="s">
        <v>225</v>
      </c>
      <c r="B49" s="6" t="s">
        <v>220</v>
      </c>
      <c r="C49" s="80">
        <v>0</v>
      </c>
      <c r="D49" s="80">
        <v>25.6</v>
      </c>
      <c r="E49" s="38">
        <v>0</v>
      </c>
      <c r="F49" s="80">
        <v>7</v>
      </c>
      <c r="G49" s="80">
        <f>F49-E49</f>
        <v>7</v>
      </c>
      <c r="H49" s="59"/>
    </row>
    <row r="50" spans="1:8" s="5" customFormat="1" ht="20.100000000000001" customHeight="1">
      <c r="A50" s="73" t="s">
        <v>226</v>
      </c>
      <c r="B50" s="6" t="s">
        <v>221</v>
      </c>
      <c r="C50" s="80">
        <v>24.1</v>
      </c>
      <c r="D50" s="80">
        <v>65</v>
      </c>
      <c r="E50" s="54">
        <v>15</v>
      </c>
      <c r="F50" s="80">
        <v>18.399999999999999</v>
      </c>
      <c r="G50" s="80">
        <f t="shared" si="1"/>
        <v>3.3999999999999986</v>
      </c>
      <c r="H50" s="59">
        <f t="shared" si="0"/>
        <v>122.66666666666666</v>
      </c>
    </row>
    <row r="51" spans="1:8" s="5" customFormat="1" ht="20.100000000000001" customHeight="1">
      <c r="A51" s="74" t="s">
        <v>114</v>
      </c>
      <c r="B51" s="6">
        <v>2000</v>
      </c>
      <c r="C51" s="83">
        <f>C52+C77+C92</f>
        <v>73610.2</v>
      </c>
      <c r="D51" s="83">
        <f>D52+D77+D91</f>
        <v>92156.3</v>
      </c>
      <c r="E51" s="98">
        <f>E52+E77</f>
        <v>23777.7</v>
      </c>
      <c r="F51" s="83">
        <f>F52+F77+F91</f>
        <v>29442.399999999998</v>
      </c>
      <c r="G51" s="80">
        <f t="shared" si="1"/>
        <v>5664.6999999999971</v>
      </c>
      <c r="H51" s="59">
        <f t="shared" si="0"/>
        <v>123.82358260050381</v>
      </c>
    </row>
    <row r="52" spans="1:8" s="5" customFormat="1" ht="20.100000000000001" customHeight="1">
      <c r="A52" s="75" t="s">
        <v>115</v>
      </c>
      <c r="B52" s="14">
        <v>2010</v>
      </c>
      <c r="C52" s="80">
        <f>C53+C54+C55+C69+C70+C71+C75+C76+C62+C60</f>
        <v>73141.2</v>
      </c>
      <c r="D52" s="80">
        <f>D53+D54+D55+D69+D70+D71+D75+D76+D62+D60</f>
        <v>90718.7</v>
      </c>
      <c r="E52" s="59">
        <f>E53+E54+E55+E70+E71+E75+E76</f>
        <v>23777.7</v>
      </c>
      <c r="F52" s="80">
        <f>F53+F54+F55+F69+F70+F71+F75+F76+F62+F60</f>
        <v>29216.699999999997</v>
      </c>
      <c r="G52" s="80">
        <f>G53+G54+G55+G69+G70+G71+G75+G76</f>
        <v>2027.899999999999</v>
      </c>
      <c r="H52" s="59">
        <f t="shared" si="0"/>
        <v>122.87437388813886</v>
      </c>
    </row>
    <row r="53" spans="1:8" s="5" customFormat="1" ht="20.100000000000001" customHeight="1">
      <c r="A53" s="76" t="s">
        <v>116</v>
      </c>
      <c r="B53" s="6">
        <v>2010</v>
      </c>
      <c r="C53" s="80">
        <v>35756.6</v>
      </c>
      <c r="D53" s="84">
        <v>43322.8</v>
      </c>
      <c r="E53" s="54">
        <v>11674.6</v>
      </c>
      <c r="F53" s="84">
        <v>13241.9</v>
      </c>
      <c r="G53" s="80">
        <f t="shared" si="1"/>
        <v>1567.2999999999993</v>
      </c>
      <c r="H53" s="59">
        <f t="shared" si="0"/>
        <v>113.42487108766039</v>
      </c>
    </row>
    <row r="54" spans="1:8" s="5" customFormat="1" ht="20.100000000000001" customHeight="1">
      <c r="A54" s="76" t="s">
        <v>117</v>
      </c>
      <c r="B54" s="6">
        <v>2011</v>
      </c>
      <c r="C54" s="80">
        <v>7623.6</v>
      </c>
      <c r="D54" s="84">
        <v>9316.5</v>
      </c>
      <c r="E54" s="54">
        <v>2594.8000000000002</v>
      </c>
      <c r="F54" s="84">
        <v>2830.2</v>
      </c>
      <c r="G54" s="80">
        <f t="shared" si="1"/>
        <v>235.39999999999964</v>
      </c>
      <c r="H54" s="59">
        <f t="shared" si="0"/>
        <v>109.07199013411437</v>
      </c>
    </row>
    <row r="55" spans="1:8" s="5" customFormat="1" ht="30" customHeight="1">
      <c r="A55" s="77" t="s">
        <v>118</v>
      </c>
      <c r="B55" s="6">
        <v>2020</v>
      </c>
      <c r="C55" s="84">
        <f>C56+C57+C58+C59</f>
        <v>14756.099999999999</v>
      </c>
      <c r="D55" s="84">
        <f>D56+D57+D58+D59</f>
        <v>21420.100000000002</v>
      </c>
      <c r="E55" s="86">
        <f>E56+E57+E58+E59+E62+E69+E60</f>
        <v>7920.3</v>
      </c>
      <c r="F55" s="84">
        <f>F56+F57+F58+F59</f>
        <v>7500.6</v>
      </c>
      <c r="G55" s="80">
        <f t="shared" si="1"/>
        <v>-419.69999999999982</v>
      </c>
      <c r="H55" s="59">
        <f t="shared" si="0"/>
        <v>94.700958297034205</v>
      </c>
    </row>
    <row r="56" spans="1:8" s="5" customFormat="1" ht="20.100000000000001" customHeight="1">
      <c r="A56" s="76" t="s">
        <v>119</v>
      </c>
      <c r="B56" s="6">
        <v>2021</v>
      </c>
      <c r="C56" s="80">
        <v>1402</v>
      </c>
      <c r="D56" s="84">
        <v>1299.9000000000001</v>
      </c>
      <c r="E56" s="54">
        <v>350</v>
      </c>
      <c r="F56" s="84">
        <v>303.60000000000002</v>
      </c>
      <c r="G56" s="80">
        <f t="shared" si="1"/>
        <v>-46.399999999999977</v>
      </c>
      <c r="H56" s="59">
        <f t="shared" si="0"/>
        <v>86.742857142857162</v>
      </c>
    </row>
    <row r="57" spans="1:8" s="5" customFormat="1" ht="20.100000000000001" customHeight="1">
      <c r="A57" s="76" t="s">
        <v>120</v>
      </c>
      <c r="B57" s="6">
        <v>2022</v>
      </c>
      <c r="C57" s="80">
        <v>7170.5</v>
      </c>
      <c r="D57" s="84">
        <v>10712.6</v>
      </c>
      <c r="E57" s="54">
        <v>2000</v>
      </c>
      <c r="F57" s="84">
        <v>3338.5</v>
      </c>
      <c r="G57" s="80">
        <f t="shared" si="1"/>
        <v>1338.5</v>
      </c>
      <c r="H57" s="59">
        <f t="shared" si="0"/>
        <v>166.92499999999998</v>
      </c>
    </row>
    <row r="58" spans="1:8" s="5" customFormat="1" ht="20.100000000000001" customHeight="1">
      <c r="A58" s="76" t="s">
        <v>121</v>
      </c>
      <c r="B58" s="6">
        <v>2023</v>
      </c>
      <c r="C58" s="80">
        <v>4023.4</v>
      </c>
      <c r="D58" s="84">
        <v>4812.8999999999996</v>
      </c>
      <c r="E58" s="54">
        <v>1670</v>
      </c>
      <c r="F58" s="84">
        <v>1166.5999999999999</v>
      </c>
      <c r="G58" s="80">
        <f t="shared" si="1"/>
        <v>-503.40000000000009</v>
      </c>
      <c r="H58" s="59">
        <f t="shared" si="0"/>
        <v>69.856287425149702</v>
      </c>
    </row>
    <row r="59" spans="1:8" s="5" customFormat="1" ht="20.100000000000001" customHeight="1">
      <c r="A59" s="76" t="s">
        <v>122</v>
      </c>
      <c r="B59" s="6">
        <v>2024</v>
      </c>
      <c r="C59" s="80">
        <v>2160.1999999999998</v>
      </c>
      <c r="D59" s="84">
        <v>4594.7</v>
      </c>
      <c r="E59" s="54">
        <v>600</v>
      </c>
      <c r="F59" s="84">
        <v>2691.9</v>
      </c>
      <c r="G59" s="80">
        <f t="shared" si="1"/>
        <v>2091.9</v>
      </c>
      <c r="H59" s="59">
        <f t="shared" si="0"/>
        <v>448.65000000000003</v>
      </c>
    </row>
    <row r="60" spans="1:8" s="5" customFormat="1" ht="20.100000000000001" customHeight="1">
      <c r="A60" s="76" t="s">
        <v>123</v>
      </c>
      <c r="B60" s="6">
        <v>2025</v>
      </c>
      <c r="C60" s="80">
        <v>0</v>
      </c>
      <c r="D60" s="84">
        <v>9.3000000000000007</v>
      </c>
      <c r="E60" s="54">
        <v>1</v>
      </c>
      <c r="F60" s="84">
        <v>5.6</v>
      </c>
      <c r="G60" s="80">
        <f t="shared" si="1"/>
        <v>4.5999999999999996</v>
      </c>
      <c r="H60" s="59">
        <f t="shared" si="0"/>
        <v>560</v>
      </c>
    </row>
    <row r="61" spans="1:8" s="5" customFormat="1" ht="20.100000000000001" customHeight="1">
      <c r="A61" s="76" t="s">
        <v>124</v>
      </c>
      <c r="B61" s="6">
        <v>2026</v>
      </c>
      <c r="C61" s="80"/>
      <c r="D61" s="84"/>
      <c r="E61" s="38"/>
      <c r="F61" s="84"/>
      <c r="G61" s="80">
        <f t="shared" si="1"/>
        <v>0</v>
      </c>
      <c r="H61" s="59" t="e">
        <f t="shared" si="0"/>
        <v>#DIV/0!</v>
      </c>
    </row>
    <row r="62" spans="1:8" s="5" customFormat="1" ht="20.100000000000001" customHeight="1">
      <c r="A62" s="76" t="s">
        <v>125</v>
      </c>
      <c r="B62" s="6">
        <v>2027</v>
      </c>
      <c r="C62" s="83">
        <f>C63+C64+C65+C66+C67+C68</f>
        <v>6463.6</v>
      </c>
      <c r="D62" s="83">
        <f>D63+D64+D65+D66+D67+D68</f>
        <v>8160.9000000000005</v>
      </c>
      <c r="E62" s="98">
        <f>E63+E64+E65+E66+E67+E68</f>
        <v>3297.3</v>
      </c>
      <c r="F62" s="84">
        <f>F63+F64+F65+F66+F67+F68</f>
        <v>3403.5</v>
      </c>
      <c r="G62" s="80">
        <f t="shared" si="1"/>
        <v>106.19999999999982</v>
      </c>
      <c r="H62" s="59">
        <f t="shared" si="0"/>
        <v>103.22081703211718</v>
      </c>
    </row>
    <row r="63" spans="1:8" s="5" customFormat="1" ht="20.100000000000001" customHeight="1">
      <c r="A63" s="76" t="s">
        <v>126</v>
      </c>
      <c r="B63" s="6">
        <v>2028</v>
      </c>
      <c r="C63" s="80">
        <v>4333.8999999999996</v>
      </c>
      <c r="D63" s="84">
        <v>4350</v>
      </c>
      <c r="E63" s="54">
        <v>2237.9</v>
      </c>
      <c r="F63" s="84">
        <v>1629.8</v>
      </c>
      <c r="G63" s="80">
        <f t="shared" si="1"/>
        <v>-608.10000000000014</v>
      </c>
      <c r="H63" s="59">
        <f t="shared" si="0"/>
        <v>72.827204075249114</v>
      </c>
    </row>
    <row r="64" spans="1:8" s="5" customFormat="1" ht="20.100000000000001" customHeight="1">
      <c r="A64" s="76" t="s">
        <v>127</v>
      </c>
      <c r="B64" s="6">
        <v>2029</v>
      </c>
      <c r="C64" s="80">
        <v>301.10000000000002</v>
      </c>
      <c r="D64" s="84">
        <v>490.1</v>
      </c>
      <c r="E64" s="54">
        <v>163.4</v>
      </c>
      <c r="F64" s="84">
        <v>203.1</v>
      </c>
      <c r="G64" s="80">
        <f t="shared" si="1"/>
        <v>39.699999999999989</v>
      </c>
      <c r="H64" s="59">
        <f t="shared" si="0"/>
        <v>124.29620563035495</v>
      </c>
    </row>
    <row r="65" spans="1:8" s="5" customFormat="1" ht="20.100000000000001" customHeight="1">
      <c r="A65" s="76" t="s">
        <v>128</v>
      </c>
      <c r="B65" s="6">
        <v>2030</v>
      </c>
      <c r="C65" s="80">
        <v>1778.1</v>
      </c>
      <c r="D65" s="84">
        <v>3226.8</v>
      </c>
      <c r="E65" s="54">
        <v>873</v>
      </c>
      <c r="F65" s="84">
        <v>1530.9</v>
      </c>
      <c r="G65" s="80">
        <f t="shared" si="1"/>
        <v>657.90000000000009</v>
      </c>
      <c r="H65" s="59">
        <f t="shared" si="0"/>
        <v>175.36082474226805</v>
      </c>
    </row>
    <row r="66" spans="1:8" s="5" customFormat="1" ht="20.100000000000001" customHeight="1">
      <c r="A66" s="76" t="s">
        <v>129</v>
      </c>
      <c r="B66" s="6">
        <v>2031</v>
      </c>
      <c r="C66" s="80">
        <v>0.5</v>
      </c>
      <c r="D66" s="84">
        <v>0.5</v>
      </c>
      <c r="E66" s="54">
        <v>0.5</v>
      </c>
      <c r="F66" s="84">
        <v>0.2</v>
      </c>
      <c r="G66" s="80">
        <f t="shared" si="1"/>
        <v>-0.3</v>
      </c>
      <c r="H66" s="59">
        <f t="shared" si="0"/>
        <v>40</v>
      </c>
    </row>
    <row r="67" spans="1:8" s="5" customFormat="1" ht="20.100000000000001" customHeight="1">
      <c r="A67" s="76" t="s">
        <v>130</v>
      </c>
      <c r="B67" s="6">
        <v>2032</v>
      </c>
      <c r="C67" s="80">
        <v>50</v>
      </c>
      <c r="D67" s="84">
        <v>93.5</v>
      </c>
      <c r="E67" s="54">
        <v>22.5</v>
      </c>
      <c r="F67" s="84">
        <v>39.5</v>
      </c>
      <c r="G67" s="80">
        <f t="shared" si="1"/>
        <v>17</v>
      </c>
      <c r="H67" s="59">
        <f t="shared" si="0"/>
        <v>175.55555555555554</v>
      </c>
    </row>
    <row r="68" spans="1:8" s="5" customFormat="1" ht="20.100000000000001" customHeight="1">
      <c r="A68" s="76" t="s">
        <v>131</v>
      </c>
      <c r="B68" s="6">
        <v>2033</v>
      </c>
      <c r="C68" s="80"/>
      <c r="D68" s="84"/>
      <c r="E68" s="38"/>
      <c r="F68" s="84"/>
      <c r="G68" s="80">
        <f t="shared" si="1"/>
        <v>0</v>
      </c>
      <c r="H68" s="59" t="e">
        <f t="shared" si="0"/>
        <v>#DIV/0!</v>
      </c>
    </row>
    <row r="69" spans="1:8" s="5" customFormat="1" ht="20.100000000000001" customHeight="1">
      <c r="A69" s="76" t="s">
        <v>132</v>
      </c>
      <c r="B69" s="6">
        <v>2030</v>
      </c>
      <c r="C69" s="80">
        <v>17</v>
      </c>
      <c r="D69" s="84">
        <v>24.4</v>
      </c>
      <c r="E69" s="54">
        <v>2</v>
      </c>
      <c r="F69" s="84">
        <v>11.2</v>
      </c>
      <c r="G69" s="80">
        <f t="shared" si="1"/>
        <v>9.1999999999999993</v>
      </c>
      <c r="H69" s="59">
        <f t="shared" si="0"/>
        <v>560</v>
      </c>
    </row>
    <row r="70" spans="1:8" s="5" customFormat="1" ht="20.100000000000001" customHeight="1">
      <c r="A70" s="76" t="s">
        <v>133</v>
      </c>
      <c r="B70" s="6">
        <v>2040</v>
      </c>
      <c r="C70" s="80"/>
      <c r="D70" s="84"/>
      <c r="E70" s="38"/>
      <c r="F70" s="84"/>
      <c r="G70" s="80">
        <f t="shared" si="1"/>
        <v>0</v>
      </c>
      <c r="H70" s="59" t="e">
        <f t="shared" si="0"/>
        <v>#DIV/0!</v>
      </c>
    </row>
    <row r="71" spans="1:8" s="5" customFormat="1" ht="20.100000000000001" customHeight="1">
      <c r="A71" s="76" t="s">
        <v>134</v>
      </c>
      <c r="B71" s="6">
        <v>2050</v>
      </c>
      <c r="C71" s="80">
        <f>C72+C73+C74</f>
        <v>72.600000000000009</v>
      </c>
      <c r="D71" s="84">
        <v>77.400000000000006</v>
      </c>
      <c r="E71" s="99">
        <f>E72+E73+E74</f>
        <v>24</v>
      </c>
      <c r="F71" s="84">
        <f>F72+F73+F74</f>
        <v>19.7</v>
      </c>
      <c r="G71" s="80">
        <f t="shared" si="1"/>
        <v>-4.3000000000000007</v>
      </c>
      <c r="H71" s="59">
        <f t="shared" si="0"/>
        <v>82.083333333333329</v>
      </c>
    </row>
    <row r="72" spans="1:8" s="5" customFormat="1" ht="20.100000000000001" customHeight="1">
      <c r="A72" s="76" t="s">
        <v>135</v>
      </c>
      <c r="B72" s="6">
        <v>2051</v>
      </c>
      <c r="C72" s="80">
        <v>72.2</v>
      </c>
      <c r="D72" s="84">
        <v>77.400000000000006</v>
      </c>
      <c r="E72" s="54">
        <v>22.5</v>
      </c>
      <c r="F72" s="84">
        <v>19.7</v>
      </c>
      <c r="G72" s="80">
        <f t="shared" si="1"/>
        <v>-2.8000000000000007</v>
      </c>
      <c r="H72" s="59">
        <f t="shared" si="0"/>
        <v>87.555555555555557</v>
      </c>
    </row>
    <row r="73" spans="1:8" s="5" customFormat="1" ht="20.100000000000001" customHeight="1">
      <c r="A73" s="76" t="s">
        <v>136</v>
      </c>
      <c r="B73" s="6">
        <v>2052</v>
      </c>
      <c r="C73" s="80">
        <v>0.4</v>
      </c>
      <c r="D73" s="84"/>
      <c r="E73" s="54">
        <v>1.5</v>
      </c>
      <c r="F73" s="84"/>
      <c r="G73" s="80">
        <f t="shared" si="1"/>
        <v>-1.5</v>
      </c>
      <c r="H73" s="59">
        <f t="shared" si="0"/>
        <v>0</v>
      </c>
    </row>
    <row r="74" spans="1:8" s="5" customFormat="1" ht="20.100000000000001" customHeight="1">
      <c r="A74" s="76" t="s">
        <v>154</v>
      </c>
      <c r="B74" s="6">
        <v>2053</v>
      </c>
      <c r="C74" s="80"/>
      <c r="D74" s="84">
        <v>0</v>
      </c>
      <c r="E74" s="54"/>
      <c r="F74" s="84"/>
      <c r="G74" s="38">
        <f t="shared" si="1"/>
        <v>0</v>
      </c>
      <c r="H74" s="59" t="e">
        <f t="shared" si="0"/>
        <v>#DIV/0!</v>
      </c>
    </row>
    <row r="75" spans="1:8" s="5" customFormat="1" ht="20.100000000000001" customHeight="1">
      <c r="A75" s="76" t="s">
        <v>4</v>
      </c>
      <c r="B75" s="6">
        <v>2060</v>
      </c>
      <c r="C75" s="80">
        <v>8424.2000000000007</v>
      </c>
      <c r="D75" s="84">
        <v>8387</v>
      </c>
      <c r="E75" s="54">
        <v>1560</v>
      </c>
      <c r="F75" s="84">
        <v>2203.6999999999998</v>
      </c>
      <c r="G75" s="80">
        <f t="shared" si="1"/>
        <v>643.69999999999982</v>
      </c>
      <c r="H75" s="59">
        <f t="shared" si="0"/>
        <v>141.2628205128205</v>
      </c>
    </row>
    <row r="76" spans="1:8" s="5" customFormat="1" ht="20.100000000000001" customHeight="1">
      <c r="A76" s="76" t="s">
        <v>215</v>
      </c>
      <c r="B76" s="6">
        <v>2070</v>
      </c>
      <c r="C76" s="80">
        <v>27.5</v>
      </c>
      <c r="D76" s="84">
        <v>0.3</v>
      </c>
      <c r="E76" s="54">
        <v>4</v>
      </c>
      <c r="F76" s="84">
        <v>0.3</v>
      </c>
      <c r="G76" s="80">
        <f t="shared" si="1"/>
        <v>-3.7</v>
      </c>
      <c r="H76" s="59">
        <f t="shared" si="0"/>
        <v>7.5</v>
      </c>
    </row>
    <row r="77" spans="1:8" s="5" customFormat="1" ht="20.100000000000001" customHeight="1">
      <c r="A77" s="75" t="s">
        <v>137</v>
      </c>
      <c r="B77" s="6">
        <v>2100</v>
      </c>
      <c r="C77" s="82">
        <f>C78+C79+C82+C85+C89+C90</f>
        <v>337.6</v>
      </c>
      <c r="D77" s="90">
        <f>D78+D79+D82+D85+D89+D90</f>
        <v>1437.6</v>
      </c>
      <c r="E77" s="61">
        <f>E78+E79+E82+E85+E89+E90</f>
        <v>0</v>
      </c>
      <c r="F77" s="90">
        <f>F78+F79+F82+F85+F89+F90</f>
        <v>225.7</v>
      </c>
      <c r="G77" s="80">
        <f t="shared" si="1"/>
        <v>225.7</v>
      </c>
      <c r="H77" s="60" t="e">
        <f t="shared" si="0"/>
        <v>#DIV/0!</v>
      </c>
    </row>
    <row r="78" spans="1:8" s="5" customFormat="1" ht="20.100000000000001" customHeight="1">
      <c r="A78" s="76" t="s">
        <v>138</v>
      </c>
      <c r="B78" s="6">
        <v>2110</v>
      </c>
      <c r="C78" s="82"/>
      <c r="D78" s="90">
        <v>0</v>
      </c>
      <c r="E78" s="40"/>
      <c r="F78" s="39"/>
      <c r="G78" s="80">
        <f t="shared" si="1"/>
        <v>0</v>
      </c>
      <c r="H78" s="60" t="e">
        <f t="shared" si="0"/>
        <v>#DIV/0!</v>
      </c>
    </row>
    <row r="79" spans="1:8" s="5" customFormat="1">
      <c r="A79" s="76" t="s">
        <v>139</v>
      </c>
      <c r="B79" s="6">
        <v>2120</v>
      </c>
      <c r="C79" s="61">
        <v>0</v>
      </c>
      <c r="D79" s="90">
        <f>D80+D81</f>
        <v>0</v>
      </c>
      <c r="E79" s="61">
        <f>E80+E81</f>
        <v>0</v>
      </c>
      <c r="F79" s="61">
        <f>F80+F81</f>
        <v>0</v>
      </c>
      <c r="G79" s="80">
        <f t="shared" si="1"/>
        <v>0</v>
      </c>
      <c r="H79" s="60" t="e">
        <f t="shared" si="0"/>
        <v>#DIV/0!</v>
      </c>
    </row>
    <row r="80" spans="1:8" s="5" customFormat="1" ht="20.100000000000001" customHeight="1">
      <c r="A80" s="76" t="s">
        <v>140</v>
      </c>
      <c r="B80" s="6">
        <v>2121</v>
      </c>
      <c r="C80" s="38"/>
      <c r="D80" s="84"/>
      <c r="E80" s="38"/>
      <c r="F80" s="38"/>
      <c r="G80" s="80">
        <f t="shared" si="1"/>
        <v>0</v>
      </c>
      <c r="H80" s="59" t="e">
        <f t="shared" si="0"/>
        <v>#DIV/0!</v>
      </c>
    </row>
    <row r="81" spans="1:8" s="5" customFormat="1">
      <c r="A81" s="76" t="s">
        <v>141</v>
      </c>
      <c r="B81" s="6">
        <v>2122</v>
      </c>
      <c r="C81" s="38"/>
      <c r="D81" s="84"/>
      <c r="E81" s="38"/>
      <c r="F81" s="38"/>
      <c r="G81" s="80">
        <f t="shared" si="1"/>
        <v>0</v>
      </c>
      <c r="H81" s="59" t="e">
        <f t="shared" si="0"/>
        <v>#DIV/0!</v>
      </c>
    </row>
    <row r="82" spans="1:8" s="5" customFormat="1" ht="20.100000000000001" customHeight="1">
      <c r="A82" s="76" t="s">
        <v>142</v>
      </c>
      <c r="B82" s="6">
        <v>2130</v>
      </c>
      <c r="C82" s="80">
        <f>C83+C84</f>
        <v>337.6</v>
      </c>
      <c r="D82" s="84">
        <f>D83+D84</f>
        <v>1437.6</v>
      </c>
      <c r="E82" s="98">
        <f>E83+E84</f>
        <v>0</v>
      </c>
      <c r="F82" s="84">
        <f>F83+F84</f>
        <v>225.7</v>
      </c>
      <c r="G82" s="80">
        <f t="shared" si="1"/>
        <v>225.7</v>
      </c>
      <c r="H82" s="59" t="e">
        <f t="shared" si="0"/>
        <v>#DIV/0!</v>
      </c>
    </row>
    <row r="83" spans="1:8" s="5" customFormat="1" ht="20.100000000000001" customHeight="1">
      <c r="A83" s="76" t="s">
        <v>143</v>
      </c>
      <c r="B83" s="6">
        <v>2131</v>
      </c>
      <c r="C83" s="80"/>
      <c r="D83" s="84"/>
      <c r="E83" s="38"/>
      <c r="F83" s="38"/>
      <c r="G83" s="80">
        <f t="shared" si="1"/>
        <v>0</v>
      </c>
      <c r="H83" s="59" t="e">
        <f t="shared" si="0"/>
        <v>#DIV/0!</v>
      </c>
    </row>
    <row r="84" spans="1:8" s="5" customFormat="1" ht="20.100000000000001" customHeight="1">
      <c r="A84" s="76" t="s">
        <v>144</v>
      </c>
      <c r="B84" s="6">
        <v>2132</v>
      </c>
      <c r="C84" s="80">
        <v>337.6</v>
      </c>
      <c r="D84" s="84">
        <v>1437.6</v>
      </c>
      <c r="E84" s="38">
        <v>0</v>
      </c>
      <c r="F84" s="87">
        <v>225.7</v>
      </c>
      <c r="G84" s="80">
        <f t="shared" si="1"/>
        <v>225.7</v>
      </c>
      <c r="H84" s="59" t="e">
        <f t="shared" si="0"/>
        <v>#DIV/0!</v>
      </c>
    </row>
    <row r="85" spans="1:8" s="5" customFormat="1" ht="20.100000000000001" customHeight="1">
      <c r="A85" s="76" t="s">
        <v>145</v>
      </c>
      <c r="B85" s="6">
        <v>2140</v>
      </c>
      <c r="C85" s="80">
        <v>0</v>
      </c>
      <c r="D85" s="84">
        <v>0</v>
      </c>
      <c r="E85" s="54">
        <f>E86+E87+E88</f>
        <v>0</v>
      </c>
      <c r="F85" s="38">
        <f>F86+F87+F88</f>
        <v>0</v>
      </c>
      <c r="G85" s="38">
        <f t="shared" si="1"/>
        <v>0</v>
      </c>
      <c r="H85" s="59" t="e">
        <f t="shared" si="0"/>
        <v>#DIV/0!</v>
      </c>
    </row>
    <row r="86" spans="1:8" s="5" customFormat="1" ht="20.100000000000001" customHeight="1">
      <c r="A86" s="76" t="s">
        <v>146</v>
      </c>
      <c r="B86" s="6">
        <v>2141</v>
      </c>
      <c r="C86" s="38"/>
      <c r="D86" s="84"/>
      <c r="E86" s="38"/>
      <c r="F86" s="80"/>
      <c r="G86" s="38">
        <f t="shared" si="1"/>
        <v>0</v>
      </c>
      <c r="H86" s="59" t="e">
        <f t="shared" si="0"/>
        <v>#DIV/0!</v>
      </c>
    </row>
    <row r="87" spans="1:8" s="5" customFormat="1" ht="20.100000000000001" customHeight="1">
      <c r="A87" s="76" t="s">
        <v>147</v>
      </c>
      <c r="B87" s="6">
        <v>2142</v>
      </c>
      <c r="C87" s="38"/>
      <c r="D87" s="84">
        <v>0</v>
      </c>
      <c r="E87" s="54"/>
      <c r="F87" s="38"/>
      <c r="G87" s="38">
        <f t="shared" si="1"/>
        <v>0</v>
      </c>
      <c r="H87" s="59" t="e">
        <f t="shared" si="0"/>
        <v>#DIV/0!</v>
      </c>
    </row>
    <row r="88" spans="1:8" s="5" customFormat="1" ht="20.100000000000001" customHeight="1">
      <c r="A88" s="76" t="s">
        <v>148</v>
      </c>
      <c r="B88" s="6">
        <v>2143</v>
      </c>
      <c r="C88" s="39"/>
      <c r="D88" s="90"/>
      <c r="E88" s="39"/>
      <c r="F88" s="91"/>
      <c r="G88" s="38">
        <f t="shared" si="1"/>
        <v>0</v>
      </c>
      <c r="H88" s="60" t="e">
        <f t="shared" si="0"/>
        <v>#DIV/0!</v>
      </c>
    </row>
    <row r="89" spans="1:8" s="5" customFormat="1" ht="20.100000000000001" customHeight="1">
      <c r="A89" s="76" t="s">
        <v>149</v>
      </c>
      <c r="B89" s="6">
        <v>2150</v>
      </c>
      <c r="C89" s="38"/>
      <c r="D89" s="84"/>
      <c r="E89" s="38"/>
      <c r="F89" s="80"/>
      <c r="G89" s="38">
        <f t="shared" si="1"/>
        <v>0</v>
      </c>
      <c r="H89" s="59" t="e">
        <f t="shared" si="0"/>
        <v>#DIV/0!</v>
      </c>
    </row>
    <row r="90" spans="1:8" s="5" customFormat="1" ht="20.100000000000001" customHeight="1">
      <c r="A90" s="76" t="s">
        <v>150</v>
      </c>
      <c r="B90" s="6">
        <v>2160</v>
      </c>
      <c r="C90" s="38"/>
      <c r="D90" s="84"/>
      <c r="E90" s="38"/>
      <c r="F90" s="38"/>
      <c r="G90" s="38">
        <f t="shared" si="1"/>
        <v>0</v>
      </c>
      <c r="H90" s="59" t="e">
        <f t="shared" si="0"/>
        <v>#DIV/0!</v>
      </c>
    </row>
    <row r="91" spans="1:8" s="5" customFormat="1" ht="20.100000000000001" customHeight="1">
      <c r="A91" s="76" t="s">
        <v>201</v>
      </c>
      <c r="B91" s="6">
        <v>2170</v>
      </c>
      <c r="C91" s="87">
        <v>0</v>
      </c>
      <c r="D91" s="84">
        <v>0</v>
      </c>
      <c r="E91" s="38"/>
      <c r="F91" s="85"/>
      <c r="G91" s="38">
        <f t="shared" si="1"/>
        <v>0</v>
      </c>
      <c r="H91" s="59" t="e">
        <f t="shared" si="0"/>
        <v>#DIV/0!</v>
      </c>
    </row>
    <row r="92" spans="1:8" s="5" customFormat="1" ht="20.100000000000001" customHeight="1">
      <c r="A92" s="76" t="s">
        <v>227</v>
      </c>
      <c r="B92" s="6">
        <v>2171</v>
      </c>
      <c r="C92" s="87">
        <v>131.4</v>
      </c>
      <c r="D92" s="84"/>
      <c r="E92" s="38"/>
      <c r="F92" s="38"/>
      <c r="G92" s="38">
        <f t="shared" si="1"/>
        <v>0</v>
      </c>
      <c r="H92" s="59" t="e">
        <f t="shared" si="0"/>
        <v>#DIV/0!</v>
      </c>
    </row>
    <row r="93" spans="1:8" s="5" customFormat="1" ht="20.100000000000001" customHeight="1">
      <c r="A93" s="70" t="s">
        <v>151</v>
      </c>
      <c r="B93" s="6">
        <v>4000</v>
      </c>
      <c r="C93" s="82">
        <f>C33+C36+C37+C40</f>
        <v>80940.500000000015</v>
      </c>
      <c r="D93" s="90">
        <f>D33+D36+D37+D40</f>
        <v>94530.3</v>
      </c>
      <c r="E93" s="100">
        <f>E33+E36+E37+E40</f>
        <v>29519.5</v>
      </c>
      <c r="F93" s="82">
        <f>F33+F36+F37+F40</f>
        <v>29906.1</v>
      </c>
      <c r="G93" s="38">
        <f t="shared" si="1"/>
        <v>386.59999999999854</v>
      </c>
      <c r="H93" s="60">
        <f t="shared" si="0"/>
        <v>101.30964277850234</v>
      </c>
    </row>
    <row r="94" spans="1:8" s="5" customFormat="1" ht="20.100000000000001" customHeight="1">
      <c r="A94" s="70" t="s">
        <v>152</v>
      </c>
      <c r="B94" s="6">
        <v>5000</v>
      </c>
      <c r="C94" s="84">
        <f>C51</f>
        <v>73610.2</v>
      </c>
      <c r="D94" s="84">
        <f>D52+D77+D91</f>
        <v>92156.3</v>
      </c>
      <c r="E94" s="99">
        <f>E52+E77</f>
        <v>23777.7</v>
      </c>
      <c r="F94" s="84">
        <f>F52+F77+F91</f>
        <v>29442.399999999998</v>
      </c>
      <c r="G94" s="80">
        <f t="shared" si="1"/>
        <v>5664.6999999999971</v>
      </c>
      <c r="H94" s="59">
        <f t="shared" si="0"/>
        <v>123.82358260050381</v>
      </c>
    </row>
    <row r="95" spans="1:8" s="5" customFormat="1" ht="20.100000000000001" customHeight="1" thickBot="1">
      <c r="A95" s="79" t="s">
        <v>153</v>
      </c>
      <c r="B95" s="6">
        <v>6000</v>
      </c>
      <c r="C95" s="80">
        <f>C93-C94</f>
        <v>7330.3000000000175</v>
      </c>
      <c r="D95" s="84">
        <f>D93-D94</f>
        <v>2374</v>
      </c>
      <c r="E95" s="54">
        <f>E93-E94</f>
        <v>5741.7999999999993</v>
      </c>
      <c r="F95" s="80">
        <f>F93-F94</f>
        <v>463.70000000000073</v>
      </c>
      <c r="G95" s="38">
        <f t="shared" si="1"/>
        <v>-5278.0999999999985</v>
      </c>
      <c r="H95" s="59">
        <f t="shared" si="0"/>
        <v>8.0758647114145532</v>
      </c>
    </row>
    <row r="96" spans="1:8" s="5" customFormat="1" ht="19.5" thickBot="1">
      <c r="A96" s="119" t="s">
        <v>31</v>
      </c>
      <c r="B96" s="120"/>
      <c r="C96" s="120"/>
      <c r="D96" s="120"/>
      <c r="E96" s="120"/>
      <c r="F96" s="120"/>
      <c r="G96" s="120"/>
      <c r="H96" s="121"/>
    </row>
    <row r="97" spans="1:8" s="5" customFormat="1" ht="41.25" customHeight="1">
      <c r="A97" s="24" t="s">
        <v>72</v>
      </c>
      <c r="B97" s="6">
        <v>7100</v>
      </c>
      <c r="C97" s="82">
        <f>C98+C99+C100+C101</f>
        <v>30.8</v>
      </c>
      <c r="D97" s="82">
        <f>D98+D99+D100+D101</f>
        <v>0</v>
      </c>
      <c r="E97" s="61">
        <f>E98+E99+E100+E101</f>
        <v>4</v>
      </c>
      <c r="F97" s="82">
        <f>F98+F99+F100+F101</f>
        <v>0</v>
      </c>
      <c r="G97" s="82">
        <f>F97-E97</f>
        <v>-4</v>
      </c>
      <c r="H97" s="60">
        <f>(F97/E97)*100</f>
        <v>0</v>
      </c>
    </row>
    <row r="98" spans="1:8" s="5" customFormat="1" ht="37.5">
      <c r="A98" s="8" t="s">
        <v>87</v>
      </c>
      <c r="B98" s="6">
        <v>7110</v>
      </c>
      <c r="C98" s="35">
        <v>30.8</v>
      </c>
      <c r="D98" s="35">
        <v>0</v>
      </c>
      <c r="E98" s="40">
        <v>4</v>
      </c>
      <c r="F98" s="35">
        <v>0</v>
      </c>
      <c r="G98" s="82">
        <v>0</v>
      </c>
      <c r="H98" s="60">
        <f t="shared" ref="H98:H110" si="2">(F98/E98)*100</f>
        <v>0</v>
      </c>
    </row>
    <row r="99" spans="1:8" s="5" customFormat="1" ht="37.5">
      <c r="A99" s="17" t="s">
        <v>88</v>
      </c>
      <c r="B99" s="7">
        <v>7120</v>
      </c>
      <c r="C99" s="35"/>
      <c r="D99" s="35"/>
      <c r="E99" s="36"/>
      <c r="F99" s="35"/>
      <c r="G99" s="82">
        <f t="shared" ref="G99:G110" si="3">F99-E99</f>
        <v>0</v>
      </c>
      <c r="H99" s="60" t="e">
        <f t="shared" si="2"/>
        <v>#DIV/0!</v>
      </c>
    </row>
    <row r="100" spans="1:8" s="5" customFormat="1" ht="19.5" customHeight="1">
      <c r="A100" s="34" t="s">
        <v>23</v>
      </c>
      <c r="B100" s="7">
        <v>7130</v>
      </c>
      <c r="C100" s="35"/>
      <c r="D100" s="35"/>
      <c r="E100" s="36"/>
      <c r="F100" s="35"/>
      <c r="G100" s="82">
        <f t="shared" si="3"/>
        <v>0</v>
      </c>
      <c r="H100" s="60" t="e">
        <f t="shared" si="2"/>
        <v>#DIV/0!</v>
      </c>
    </row>
    <row r="101" spans="1:8" s="5" customFormat="1">
      <c r="A101" s="34" t="s">
        <v>77</v>
      </c>
      <c r="B101" s="7">
        <v>7140</v>
      </c>
      <c r="C101" s="35"/>
      <c r="D101" s="35"/>
      <c r="E101" s="36"/>
      <c r="F101" s="35"/>
      <c r="G101" s="82">
        <f t="shared" si="3"/>
        <v>0</v>
      </c>
      <c r="H101" s="60" t="e">
        <f t="shared" si="2"/>
        <v>#DIV/0!</v>
      </c>
    </row>
    <row r="102" spans="1:8" s="5" customFormat="1" ht="37.5">
      <c r="A102" s="33" t="s">
        <v>73</v>
      </c>
      <c r="B102" s="7">
        <v>7200</v>
      </c>
      <c r="C102" s="35">
        <f>C103+C104</f>
        <v>6487.4</v>
      </c>
      <c r="D102" s="35">
        <f>D103+D104</f>
        <v>7912.4</v>
      </c>
      <c r="E102" s="40">
        <f>E103+E104</f>
        <v>2103.4</v>
      </c>
      <c r="F102" s="35">
        <f>F103+F104</f>
        <v>2419.8000000000002</v>
      </c>
      <c r="G102" s="82">
        <f t="shared" si="3"/>
        <v>316.40000000000009</v>
      </c>
      <c r="H102" s="60">
        <f t="shared" si="2"/>
        <v>115.04231244651517</v>
      </c>
    </row>
    <row r="103" spans="1:8" s="5" customFormat="1">
      <c r="A103" s="8" t="s">
        <v>20</v>
      </c>
      <c r="B103" s="7">
        <v>7210</v>
      </c>
      <c r="C103" s="35">
        <v>6487.4</v>
      </c>
      <c r="D103" s="35">
        <v>7912.4</v>
      </c>
      <c r="E103" s="40">
        <v>2103.4</v>
      </c>
      <c r="F103" s="35">
        <v>2419.8000000000002</v>
      </c>
      <c r="G103" s="82">
        <f t="shared" si="3"/>
        <v>316.40000000000009</v>
      </c>
      <c r="H103" s="60">
        <f t="shared" si="2"/>
        <v>115.04231244651517</v>
      </c>
    </row>
    <row r="104" spans="1:8" s="5" customFormat="1">
      <c r="A104" s="17" t="s">
        <v>89</v>
      </c>
      <c r="B104" s="19">
        <v>7220</v>
      </c>
      <c r="C104" s="35">
        <v>0</v>
      </c>
      <c r="D104" s="35">
        <v>0</v>
      </c>
      <c r="E104" s="36"/>
      <c r="F104" s="35">
        <v>0</v>
      </c>
      <c r="G104" s="82">
        <f t="shared" si="3"/>
        <v>0</v>
      </c>
      <c r="H104" s="60" t="e">
        <f t="shared" si="2"/>
        <v>#DIV/0!</v>
      </c>
    </row>
    <row r="105" spans="1:8" s="5" customFormat="1" ht="49.5" customHeight="1">
      <c r="A105" s="33" t="s">
        <v>74</v>
      </c>
      <c r="B105" s="7">
        <v>7300</v>
      </c>
      <c r="C105" s="81">
        <f>C106+C107+C108+C109</f>
        <v>8170.5</v>
      </c>
      <c r="D105" s="81">
        <f>D106+D107+D108+D109</f>
        <v>10165.299999999999</v>
      </c>
      <c r="E105" s="86">
        <f>E106+E107+E108+E109</f>
        <v>2769.9</v>
      </c>
      <c r="F105" s="81">
        <f>F106+F107+F108+F109</f>
        <v>3217.7000000000003</v>
      </c>
      <c r="G105" s="82">
        <f t="shared" si="3"/>
        <v>447.80000000000018</v>
      </c>
      <c r="H105" s="60">
        <f t="shared" si="2"/>
        <v>116.16664861547348</v>
      </c>
    </row>
    <row r="106" spans="1:8" s="5" customFormat="1" ht="25.5" customHeight="1">
      <c r="A106" s="34" t="s">
        <v>75</v>
      </c>
      <c r="B106" s="7">
        <v>7310</v>
      </c>
      <c r="C106" s="81">
        <v>7628.7</v>
      </c>
      <c r="D106" s="81">
        <v>9321.7999999999993</v>
      </c>
      <c r="E106" s="86">
        <v>2594.8000000000002</v>
      </c>
      <c r="F106" s="81">
        <v>2832.3</v>
      </c>
      <c r="G106" s="82">
        <f t="shared" si="3"/>
        <v>237.5</v>
      </c>
      <c r="H106" s="60">
        <f t="shared" si="2"/>
        <v>109.15292122706953</v>
      </c>
    </row>
    <row r="107" spans="1:8" s="5" customFormat="1" ht="22.5" customHeight="1">
      <c r="A107" s="34" t="s">
        <v>90</v>
      </c>
      <c r="B107" s="7">
        <v>7320</v>
      </c>
      <c r="C107" s="80">
        <v>541.79999999999995</v>
      </c>
      <c r="D107" s="80">
        <v>843.5</v>
      </c>
      <c r="E107" s="54">
        <v>175.1</v>
      </c>
      <c r="F107" s="80">
        <v>385.4</v>
      </c>
      <c r="G107" s="82">
        <f t="shared" si="3"/>
        <v>210.29999999999998</v>
      </c>
      <c r="H107" s="60">
        <f t="shared" si="2"/>
        <v>220.10279840091377</v>
      </c>
    </row>
    <row r="108" spans="1:8" s="5" customFormat="1" ht="19.5" customHeight="1">
      <c r="A108" s="34" t="s">
        <v>91</v>
      </c>
      <c r="B108" s="7">
        <v>7330</v>
      </c>
      <c r="C108" s="80"/>
      <c r="D108" s="80"/>
      <c r="E108" s="38"/>
      <c r="F108" s="80"/>
      <c r="G108" s="82">
        <f t="shared" si="3"/>
        <v>0</v>
      </c>
      <c r="H108" s="60" t="e">
        <f t="shared" si="2"/>
        <v>#DIV/0!</v>
      </c>
    </row>
    <row r="109" spans="1:8" s="5" customFormat="1" ht="33" customHeight="1">
      <c r="A109" s="34" t="s">
        <v>93</v>
      </c>
      <c r="B109" s="7">
        <v>7340</v>
      </c>
      <c r="C109" s="80"/>
      <c r="D109" s="80"/>
      <c r="E109" s="38"/>
      <c r="F109" s="80"/>
      <c r="G109" s="82">
        <f t="shared" si="3"/>
        <v>0</v>
      </c>
      <c r="H109" s="60" t="e">
        <f t="shared" si="2"/>
        <v>#DIV/0!</v>
      </c>
    </row>
    <row r="110" spans="1:8" s="5" customFormat="1" ht="22.5" customHeight="1" thickBot="1">
      <c r="A110" s="33" t="s">
        <v>92</v>
      </c>
      <c r="B110" s="7">
        <v>7000</v>
      </c>
      <c r="C110" s="81">
        <f>C105+C102+C97</f>
        <v>14688.699999999999</v>
      </c>
      <c r="D110" s="81">
        <f>D105+D102+D97</f>
        <v>18077.699999999997</v>
      </c>
      <c r="E110" s="86">
        <f>E105+E102+E97</f>
        <v>4877.3</v>
      </c>
      <c r="F110" s="81">
        <f>F105+F102+F97</f>
        <v>5637.5</v>
      </c>
      <c r="G110" s="82">
        <f t="shared" si="3"/>
        <v>760.19999999999982</v>
      </c>
      <c r="H110" s="60">
        <f t="shared" si="2"/>
        <v>115.58649252660283</v>
      </c>
    </row>
    <row r="111" spans="1:8" s="5" customFormat="1" ht="19.5" thickBot="1">
      <c r="A111" s="127"/>
      <c r="B111" s="128"/>
      <c r="C111" s="128"/>
      <c r="D111" s="128"/>
      <c r="E111" s="128"/>
      <c r="F111" s="128"/>
      <c r="G111" s="128"/>
      <c r="H111" s="129"/>
    </row>
    <row r="112" spans="1:8" s="5" customFormat="1" ht="20.100000000000001" customHeight="1">
      <c r="A112" s="41" t="s">
        <v>54</v>
      </c>
      <c r="B112" s="69">
        <v>8000</v>
      </c>
      <c r="C112" s="81">
        <f>C113+C114+C115+C116+C117+C118</f>
        <v>20390</v>
      </c>
      <c r="D112" s="81">
        <f>D113+D114+D115+D116+D117+D118</f>
        <v>2657</v>
      </c>
      <c r="E112" s="86">
        <f>E113+E114+E115+E116+E117+E118</f>
        <v>0</v>
      </c>
      <c r="F112" s="81">
        <f>F113+F114+F115+F116+F117+F118</f>
        <v>1287.0999999999999</v>
      </c>
      <c r="G112" s="82">
        <f>F112-E112</f>
        <v>1287.0999999999999</v>
      </c>
      <c r="H112" s="60" t="e">
        <f>(F112/E112)*100</f>
        <v>#DIV/0!</v>
      </c>
    </row>
    <row r="113" spans="1:8" s="5" customFormat="1" ht="20.100000000000001" customHeight="1">
      <c r="A113" s="8" t="s">
        <v>0</v>
      </c>
      <c r="B113" s="64">
        <v>8010</v>
      </c>
      <c r="C113" s="80"/>
      <c r="D113" s="80">
        <v>0</v>
      </c>
      <c r="E113" s="38"/>
      <c r="F113" s="80">
        <v>0</v>
      </c>
      <c r="G113" s="82">
        <f t="shared" ref="G113:G123" si="4">F113-E113</f>
        <v>0</v>
      </c>
      <c r="H113" s="60" t="e">
        <f t="shared" ref="H113:H123" si="5">(F113/E113)*100</f>
        <v>#DIV/0!</v>
      </c>
    </row>
    <row r="114" spans="1:8" s="5" customFormat="1" ht="20.100000000000001" customHeight="1">
      <c r="A114" s="8" t="s">
        <v>1</v>
      </c>
      <c r="B114" s="69">
        <v>8020</v>
      </c>
      <c r="C114" s="80">
        <v>17421</v>
      </c>
      <c r="D114" s="80">
        <v>1193.0999999999999</v>
      </c>
      <c r="E114" s="54"/>
      <c r="F114" s="80">
        <v>817</v>
      </c>
      <c r="G114" s="82">
        <f t="shared" si="4"/>
        <v>817</v>
      </c>
      <c r="H114" s="60" t="e">
        <f t="shared" si="5"/>
        <v>#DIV/0!</v>
      </c>
    </row>
    <row r="115" spans="1:8" s="5" customFormat="1" ht="20.100000000000001" customHeight="1">
      <c r="A115" s="8" t="s">
        <v>17</v>
      </c>
      <c r="B115" s="64">
        <v>8030</v>
      </c>
      <c r="C115" s="80">
        <v>1639.7</v>
      </c>
      <c r="D115" s="80">
        <v>1463.1</v>
      </c>
      <c r="E115" s="38"/>
      <c r="F115" s="80">
        <v>469.3</v>
      </c>
      <c r="G115" s="82">
        <f t="shared" si="4"/>
        <v>469.3</v>
      </c>
      <c r="H115" s="60" t="e">
        <f t="shared" si="5"/>
        <v>#DIV/0!</v>
      </c>
    </row>
    <row r="116" spans="1:8" s="5" customFormat="1">
      <c r="A116" s="8" t="s">
        <v>2</v>
      </c>
      <c r="B116" s="69">
        <v>8040</v>
      </c>
      <c r="C116" s="80">
        <v>0</v>
      </c>
      <c r="D116" s="80">
        <v>0.8</v>
      </c>
      <c r="E116" s="38"/>
      <c r="F116" s="80">
        <v>0.8</v>
      </c>
      <c r="G116" s="82">
        <f t="shared" si="4"/>
        <v>0.8</v>
      </c>
      <c r="H116" s="60" t="e">
        <f t="shared" si="5"/>
        <v>#DIV/0!</v>
      </c>
    </row>
    <row r="117" spans="1:8" s="5" customFormat="1" ht="37.5">
      <c r="A117" s="8" t="s">
        <v>18</v>
      </c>
      <c r="B117" s="64">
        <v>8050</v>
      </c>
      <c r="C117" s="80">
        <v>1329.3</v>
      </c>
      <c r="D117" s="80"/>
      <c r="E117" s="54"/>
      <c r="F117" s="80"/>
      <c r="G117" s="82">
        <f t="shared" si="4"/>
        <v>0</v>
      </c>
      <c r="H117" s="60" t="e">
        <f t="shared" si="5"/>
        <v>#DIV/0!</v>
      </c>
    </row>
    <row r="118" spans="1:8" s="5" customFormat="1">
      <c r="A118" s="8" t="s">
        <v>57</v>
      </c>
      <c r="B118" s="21">
        <v>8060</v>
      </c>
      <c r="C118" s="80">
        <v>0</v>
      </c>
      <c r="D118" s="80">
        <v>0</v>
      </c>
      <c r="E118" s="54"/>
      <c r="F118" s="80">
        <v>0</v>
      </c>
      <c r="G118" s="82">
        <f t="shared" si="4"/>
        <v>0</v>
      </c>
      <c r="H118" s="60" t="e">
        <f t="shared" si="5"/>
        <v>#DIV/0!</v>
      </c>
    </row>
    <row r="119" spans="1:8" s="5" customFormat="1" ht="20.100000000000001" customHeight="1">
      <c r="A119" s="33" t="s">
        <v>55</v>
      </c>
      <c r="B119" s="42">
        <v>8100</v>
      </c>
      <c r="C119" s="82">
        <v>20390</v>
      </c>
      <c r="D119" s="82">
        <f>D120+D121+D122+D123</f>
        <v>2657</v>
      </c>
      <c r="E119" s="39">
        <f>E120+E121+E122+E123</f>
        <v>0</v>
      </c>
      <c r="F119" s="82">
        <f>F120+F121+F122+F123</f>
        <v>1287.0999999999999</v>
      </c>
      <c r="G119" s="82">
        <f t="shared" si="4"/>
        <v>1287.0999999999999</v>
      </c>
      <c r="H119" s="60" t="e">
        <f t="shared" si="5"/>
        <v>#DIV/0!</v>
      </c>
    </row>
    <row r="120" spans="1:8" s="5" customFormat="1" ht="20.100000000000001" customHeight="1">
      <c r="A120" s="17" t="s">
        <v>78</v>
      </c>
      <c r="B120" s="43" t="s">
        <v>94</v>
      </c>
      <c r="C120" s="80"/>
      <c r="D120" s="80"/>
      <c r="E120" s="38"/>
      <c r="F120" s="80"/>
      <c r="G120" s="82">
        <f t="shared" si="4"/>
        <v>0</v>
      </c>
      <c r="H120" s="60" t="e">
        <f t="shared" si="5"/>
        <v>#DIV/0!</v>
      </c>
    </row>
    <row r="121" spans="1:8" s="5" customFormat="1" ht="20.100000000000001" customHeight="1">
      <c r="A121" s="17" t="s">
        <v>79</v>
      </c>
      <c r="B121" s="43" t="s">
        <v>95</v>
      </c>
      <c r="C121" s="80"/>
      <c r="D121" s="80">
        <v>0</v>
      </c>
      <c r="E121" s="38"/>
      <c r="F121" s="80">
        <v>0</v>
      </c>
      <c r="G121" s="82">
        <f t="shared" si="4"/>
        <v>0</v>
      </c>
      <c r="H121" s="60" t="e">
        <f t="shared" si="5"/>
        <v>#DIV/0!</v>
      </c>
    </row>
    <row r="122" spans="1:8" s="5" customFormat="1" ht="20.100000000000001" customHeight="1">
      <c r="A122" s="17" t="s">
        <v>53</v>
      </c>
      <c r="B122" s="43" t="s">
        <v>96</v>
      </c>
      <c r="C122" s="80">
        <v>2387.1999999999998</v>
      </c>
      <c r="D122" s="80">
        <v>1172.5</v>
      </c>
      <c r="E122" s="38"/>
      <c r="F122" s="80">
        <v>296</v>
      </c>
      <c r="G122" s="82">
        <f t="shared" si="4"/>
        <v>296</v>
      </c>
      <c r="H122" s="60" t="e">
        <f t="shared" si="5"/>
        <v>#DIV/0!</v>
      </c>
    </row>
    <row r="123" spans="1:8" s="5" customFormat="1" ht="20.100000000000001" customHeight="1" thickBot="1">
      <c r="A123" s="52" t="s">
        <v>80</v>
      </c>
      <c r="B123" s="53" t="s">
        <v>97</v>
      </c>
      <c r="C123" s="92">
        <v>18002.8</v>
      </c>
      <c r="D123" s="92">
        <v>1484.5</v>
      </c>
      <c r="E123" s="38"/>
      <c r="F123" s="80">
        <v>991.1</v>
      </c>
      <c r="G123" s="82">
        <f t="shared" si="4"/>
        <v>991.1</v>
      </c>
      <c r="H123" s="60" t="e">
        <f t="shared" si="5"/>
        <v>#DIV/0!</v>
      </c>
    </row>
    <row r="124" spans="1:8" s="5" customFormat="1" ht="19.5" thickBot="1">
      <c r="A124" s="122" t="s">
        <v>98</v>
      </c>
      <c r="B124" s="123"/>
      <c r="C124" s="123"/>
      <c r="D124" s="123"/>
      <c r="E124" s="123"/>
      <c r="F124" s="123"/>
      <c r="G124" s="123"/>
      <c r="H124" s="124"/>
    </row>
    <row r="125" spans="1:8" s="5" customFormat="1">
      <c r="A125" s="44" t="s">
        <v>64</v>
      </c>
      <c r="B125" s="45">
        <v>9010</v>
      </c>
      <c r="C125" s="54"/>
      <c r="D125" s="54"/>
      <c r="E125" s="54"/>
      <c r="F125" s="54"/>
      <c r="G125" s="40">
        <f>F125-E125</f>
        <v>0</v>
      </c>
      <c r="H125" s="59" t="e">
        <f>(F125/E125)*100</f>
        <v>#DIV/0!</v>
      </c>
    </row>
    <row r="126" spans="1:8" s="5" customFormat="1">
      <c r="A126" s="44" t="s">
        <v>65</v>
      </c>
      <c r="B126" s="45">
        <v>9020</v>
      </c>
      <c r="C126" s="54"/>
      <c r="D126" s="54"/>
      <c r="E126" s="54"/>
      <c r="F126" s="54"/>
      <c r="G126" s="40">
        <f>F126-E126</f>
        <v>0</v>
      </c>
      <c r="H126" s="59" t="e">
        <f>(F126/E126)*100</f>
        <v>#DIV/0!</v>
      </c>
    </row>
    <row r="127" spans="1:8" s="5" customFormat="1">
      <c r="A127" s="34" t="s">
        <v>66</v>
      </c>
      <c r="B127" s="6">
        <v>9030</v>
      </c>
      <c r="C127" s="40"/>
      <c r="D127" s="40"/>
      <c r="E127" s="40"/>
      <c r="F127" s="40"/>
      <c r="G127" s="40">
        <f>F127-E127</f>
        <v>0</v>
      </c>
      <c r="H127" s="59" t="e">
        <f>(F127/E127)*100</f>
        <v>#DIV/0!</v>
      </c>
    </row>
    <row r="128" spans="1:8" s="5" customFormat="1">
      <c r="A128" s="46" t="s">
        <v>37</v>
      </c>
      <c r="B128" s="47">
        <v>9040</v>
      </c>
      <c r="C128" s="93"/>
      <c r="D128" s="93"/>
      <c r="E128" s="93"/>
      <c r="F128" s="93"/>
      <c r="G128" s="40">
        <f>F128-E128</f>
        <v>0</v>
      </c>
      <c r="H128" s="59" t="e">
        <f>(F128/E128)*100</f>
        <v>#DIV/0!</v>
      </c>
    </row>
    <row r="129" spans="1:8" s="5" customFormat="1" ht="21.75" customHeight="1" thickBot="1">
      <c r="A129" s="63" t="s">
        <v>67</v>
      </c>
      <c r="B129" s="47">
        <v>9050</v>
      </c>
      <c r="C129" s="94"/>
      <c r="D129" s="94"/>
      <c r="E129" s="94"/>
      <c r="F129" s="94"/>
      <c r="G129" s="94">
        <f>F129-E129</f>
        <v>0</v>
      </c>
      <c r="H129" s="62" t="e">
        <f>(F129/E129)*100</f>
        <v>#DIV/0!</v>
      </c>
    </row>
    <row r="130" spans="1:8" s="5" customFormat="1" ht="19.5" thickBot="1">
      <c r="A130" s="119" t="s">
        <v>99</v>
      </c>
      <c r="B130" s="120"/>
      <c r="C130" s="120"/>
      <c r="D130" s="120"/>
      <c r="E130" s="120"/>
      <c r="F130" s="120"/>
      <c r="G130" s="120"/>
      <c r="H130" s="121"/>
    </row>
    <row r="131" spans="1:8" s="5" customFormat="1" ht="20.100000000000001" customHeight="1">
      <c r="A131" s="44" t="s">
        <v>58</v>
      </c>
      <c r="B131" s="45">
        <v>10000</v>
      </c>
      <c r="C131" s="80">
        <v>64154.1</v>
      </c>
      <c r="D131" s="80">
        <v>58416.3</v>
      </c>
      <c r="E131" s="54">
        <v>61661.8</v>
      </c>
      <c r="F131" s="95">
        <v>58416.3</v>
      </c>
      <c r="G131" s="35">
        <f>F131-E131</f>
        <v>-3245.5</v>
      </c>
      <c r="H131" s="59">
        <f>(F131/E131)*100</f>
        <v>94.736611646108287</v>
      </c>
    </row>
    <row r="132" spans="1:8" s="5" customFormat="1" ht="20.100000000000001" customHeight="1">
      <c r="A132" s="44" t="s">
        <v>59</v>
      </c>
      <c r="B132" s="45">
        <v>10001</v>
      </c>
      <c r="C132" s="35">
        <f>C133-C134</f>
        <v>62574.599999999991</v>
      </c>
      <c r="D132" s="35">
        <f>D133-D134</f>
        <v>56779</v>
      </c>
      <c r="E132" s="40">
        <f>E133-E134</f>
        <v>59950.5</v>
      </c>
      <c r="F132" s="35">
        <f>F133-F134</f>
        <v>56779</v>
      </c>
      <c r="G132" s="35">
        <f t="shared" ref="G132:G144" si="6">F132-E132</f>
        <v>-3171.5</v>
      </c>
      <c r="H132" s="59">
        <f t="shared" ref="H132:H144" si="7">(F132/E132)*100</f>
        <v>94.709802253525822</v>
      </c>
    </row>
    <row r="133" spans="1:8" s="5" customFormat="1" ht="20.100000000000001" customHeight="1">
      <c r="A133" s="44" t="s">
        <v>60</v>
      </c>
      <c r="B133" s="45">
        <v>10002</v>
      </c>
      <c r="C133" s="80">
        <v>109922.9</v>
      </c>
      <c r="D133" s="80">
        <v>112141</v>
      </c>
      <c r="E133" s="54">
        <v>103199.2</v>
      </c>
      <c r="F133" s="95">
        <v>112141</v>
      </c>
      <c r="G133" s="35">
        <f t="shared" si="6"/>
        <v>8941.8000000000029</v>
      </c>
      <c r="H133" s="59">
        <f t="shared" si="7"/>
        <v>108.66460205117869</v>
      </c>
    </row>
    <row r="134" spans="1:8" s="5" customFormat="1" ht="20.100000000000001" customHeight="1">
      <c r="A134" s="44" t="s">
        <v>61</v>
      </c>
      <c r="B134" s="45">
        <v>10003</v>
      </c>
      <c r="C134" s="80">
        <v>47348.3</v>
      </c>
      <c r="D134" s="80">
        <v>55362</v>
      </c>
      <c r="E134" s="54">
        <v>43248.7</v>
      </c>
      <c r="F134" s="95">
        <v>55362</v>
      </c>
      <c r="G134" s="35">
        <f t="shared" si="6"/>
        <v>12113.300000000003</v>
      </c>
      <c r="H134" s="59">
        <f t="shared" si="7"/>
        <v>128.00847193094822</v>
      </c>
    </row>
    <row r="135" spans="1:8" s="5" customFormat="1" ht="20.100000000000001" customHeight="1">
      <c r="A135" s="34" t="s">
        <v>62</v>
      </c>
      <c r="B135" s="6">
        <v>10010</v>
      </c>
      <c r="C135" s="80">
        <v>35161.599999999999</v>
      </c>
      <c r="D135" s="80">
        <v>36681.699999999997</v>
      </c>
      <c r="E135" s="54">
        <v>33948.300000000003</v>
      </c>
      <c r="F135" s="95">
        <v>36681.699999999997</v>
      </c>
      <c r="G135" s="35">
        <f t="shared" si="6"/>
        <v>2733.3999999999942</v>
      </c>
      <c r="H135" s="59">
        <f t="shared" si="7"/>
        <v>108.05165501659874</v>
      </c>
    </row>
    <row r="136" spans="1:8" s="5" customFormat="1">
      <c r="A136" s="34" t="s">
        <v>63</v>
      </c>
      <c r="B136" s="6">
        <v>10011</v>
      </c>
      <c r="C136" s="80">
        <v>22043.7</v>
      </c>
      <c r="D136" s="80">
        <v>22609</v>
      </c>
      <c r="E136" s="54">
        <v>20766.5</v>
      </c>
      <c r="F136" s="95">
        <v>22609</v>
      </c>
      <c r="G136" s="35">
        <f t="shared" si="6"/>
        <v>1842.5</v>
      </c>
      <c r="H136" s="59">
        <f t="shared" si="7"/>
        <v>108.87246286085764</v>
      </c>
    </row>
    <row r="137" spans="1:8" s="5" customFormat="1">
      <c r="A137" s="34" t="s">
        <v>101</v>
      </c>
      <c r="B137" s="6">
        <v>10012</v>
      </c>
      <c r="C137" s="80">
        <v>16.399999999999999</v>
      </c>
      <c r="D137" s="80">
        <v>0</v>
      </c>
      <c r="E137" s="38"/>
      <c r="F137" s="95">
        <v>0</v>
      </c>
      <c r="G137" s="35">
        <f t="shared" si="6"/>
        <v>0</v>
      </c>
      <c r="H137" s="59" t="e">
        <f t="shared" si="7"/>
        <v>#DIV/0!</v>
      </c>
    </row>
    <row r="138" spans="1:8" s="5" customFormat="1" ht="20.100000000000001" customHeight="1">
      <c r="A138" s="33" t="s">
        <v>46</v>
      </c>
      <c r="B138" s="6">
        <v>10020</v>
      </c>
      <c r="C138" s="81">
        <f>C131+C135</f>
        <v>99315.7</v>
      </c>
      <c r="D138" s="83">
        <f>D131+D135</f>
        <v>95098</v>
      </c>
      <c r="E138" s="86">
        <f>E131+E135</f>
        <v>95610.1</v>
      </c>
      <c r="F138" s="83">
        <f>F131+F135</f>
        <v>95098</v>
      </c>
      <c r="G138" s="35">
        <f t="shared" si="6"/>
        <v>-512.10000000000582</v>
      </c>
      <c r="H138" s="59">
        <f t="shared" si="7"/>
        <v>99.464387130648319</v>
      </c>
    </row>
    <row r="139" spans="1:8" s="5" customFormat="1" ht="20.100000000000001" customHeight="1">
      <c r="A139" s="34" t="s">
        <v>32</v>
      </c>
      <c r="B139" s="6">
        <v>10030</v>
      </c>
      <c r="C139" s="80">
        <v>8786.4</v>
      </c>
      <c r="D139" s="80">
        <v>6909</v>
      </c>
      <c r="E139" s="54">
        <v>10149.1</v>
      </c>
      <c r="F139" s="35">
        <v>6909</v>
      </c>
      <c r="G139" s="35">
        <f t="shared" si="6"/>
        <v>-3240.1000000000004</v>
      </c>
      <c r="H139" s="59">
        <f t="shared" si="7"/>
        <v>68.075001724290814</v>
      </c>
    </row>
    <row r="140" spans="1:8" s="5" customFormat="1" ht="20.100000000000001" customHeight="1">
      <c r="A140" s="34" t="s">
        <v>33</v>
      </c>
      <c r="B140" s="6">
        <v>10040</v>
      </c>
      <c r="C140" s="80">
        <v>7614.3</v>
      </c>
      <c r="D140" s="80">
        <v>8518.2000000000007</v>
      </c>
      <c r="E140" s="54">
        <v>6629.6</v>
      </c>
      <c r="F140" s="35">
        <v>8518.2000000000007</v>
      </c>
      <c r="G140" s="35">
        <f t="shared" si="6"/>
        <v>1888.6000000000004</v>
      </c>
      <c r="H140" s="59">
        <f t="shared" si="7"/>
        <v>128.48738988777603</v>
      </c>
    </row>
    <row r="141" spans="1:8" s="5" customFormat="1" ht="20.100000000000001" customHeight="1">
      <c r="A141" s="33" t="s">
        <v>47</v>
      </c>
      <c r="B141" s="6">
        <v>10050</v>
      </c>
      <c r="C141" s="82">
        <f>SUM(C139:C140)</f>
        <v>16400.7</v>
      </c>
      <c r="D141" s="82">
        <f>SUM(D139:D140)</f>
        <v>15427.2</v>
      </c>
      <c r="E141" s="101">
        <f>SUM(E139:E140)</f>
        <v>16778.7</v>
      </c>
      <c r="F141" s="82">
        <f>SUM(F139:F140)</f>
        <v>15427.2</v>
      </c>
      <c r="G141" s="35">
        <f t="shared" si="6"/>
        <v>-1351.5</v>
      </c>
      <c r="H141" s="59">
        <f t="shared" si="7"/>
        <v>91.945144737077371</v>
      </c>
    </row>
    <row r="142" spans="1:8" s="5" customFormat="1" ht="20.100000000000001" customHeight="1">
      <c r="A142" s="34" t="s">
        <v>81</v>
      </c>
      <c r="B142" s="6">
        <v>10060</v>
      </c>
      <c r="C142" s="80"/>
      <c r="D142" s="80"/>
      <c r="E142" s="38"/>
      <c r="F142" s="35"/>
      <c r="G142" s="35">
        <f t="shared" si="6"/>
        <v>0</v>
      </c>
      <c r="H142" s="59" t="e">
        <f t="shared" si="7"/>
        <v>#DIV/0!</v>
      </c>
    </row>
    <row r="143" spans="1:8" s="5" customFormat="1">
      <c r="A143" s="34" t="s">
        <v>82</v>
      </c>
      <c r="B143" s="6">
        <v>10070</v>
      </c>
      <c r="C143" s="80"/>
      <c r="D143" s="80"/>
      <c r="E143" s="38"/>
      <c r="F143" s="35"/>
      <c r="G143" s="35">
        <f t="shared" si="6"/>
        <v>0</v>
      </c>
      <c r="H143" s="59" t="e">
        <f t="shared" si="7"/>
        <v>#DIV/0!</v>
      </c>
    </row>
    <row r="144" spans="1:8" s="5" customFormat="1" ht="20.100000000000001" customHeight="1" thickBot="1">
      <c r="A144" s="33" t="s">
        <v>30</v>
      </c>
      <c r="B144" s="6">
        <v>10080</v>
      </c>
      <c r="C144" s="81">
        <v>79269.600000000006</v>
      </c>
      <c r="D144" s="81">
        <v>79670.8</v>
      </c>
      <c r="E144" s="86">
        <v>78831.399999999994</v>
      </c>
      <c r="F144" s="35">
        <v>79670.8</v>
      </c>
      <c r="G144" s="35">
        <f t="shared" si="6"/>
        <v>839.40000000000873</v>
      </c>
      <c r="H144" s="59">
        <f t="shared" si="7"/>
        <v>101.06480412627457</v>
      </c>
    </row>
    <row r="145" spans="1:8" s="5" customFormat="1" ht="19.5" thickBot="1">
      <c r="A145" s="127"/>
      <c r="B145" s="128"/>
      <c r="C145" s="128"/>
      <c r="D145" s="128"/>
      <c r="E145" s="128"/>
      <c r="F145" s="128"/>
      <c r="G145" s="128"/>
      <c r="H145" s="129"/>
    </row>
    <row r="146" spans="1:8" s="5" customFormat="1" ht="20.100000000000001" customHeight="1">
      <c r="A146" s="41" t="s">
        <v>70</v>
      </c>
      <c r="B146" s="48" t="s">
        <v>155</v>
      </c>
      <c r="C146" s="51">
        <f>SUM(C147:C149)</f>
        <v>0</v>
      </c>
      <c r="D146" s="51">
        <f>SUM(D147:D149)</f>
        <v>0</v>
      </c>
      <c r="E146" s="51">
        <f>SUM(E147:E149)</f>
        <v>0</v>
      </c>
      <c r="F146" s="51">
        <f>SUM(F147:F149)</f>
        <v>0</v>
      </c>
      <c r="G146" s="51">
        <f>F146-E146</f>
        <v>0</v>
      </c>
      <c r="H146" s="60" t="e">
        <f>(F146/E146)*100</f>
        <v>#DIV/0!</v>
      </c>
    </row>
    <row r="147" spans="1:8" s="5" customFormat="1" ht="20.100000000000001" customHeight="1">
      <c r="A147" s="34" t="s">
        <v>83</v>
      </c>
      <c r="B147" s="49" t="s">
        <v>156</v>
      </c>
      <c r="C147" s="36"/>
      <c r="D147" s="36"/>
      <c r="E147" s="38"/>
      <c r="F147" s="38"/>
      <c r="G147" s="51">
        <f t="shared" ref="G147:G153" si="8">F147-E147</f>
        <v>0</v>
      </c>
      <c r="H147" s="60" t="e">
        <f t="shared" ref="H147:H153" si="9">(F147/E147)*100</f>
        <v>#DIV/0!</v>
      </c>
    </row>
    <row r="148" spans="1:8" s="5" customFormat="1" ht="20.100000000000001" customHeight="1">
      <c r="A148" s="34" t="s">
        <v>84</v>
      </c>
      <c r="B148" s="49" t="s">
        <v>157</v>
      </c>
      <c r="C148" s="36"/>
      <c r="D148" s="36"/>
      <c r="E148" s="38"/>
      <c r="F148" s="38"/>
      <c r="G148" s="51">
        <f t="shared" si="8"/>
        <v>0</v>
      </c>
      <c r="H148" s="60" t="e">
        <f t="shared" si="9"/>
        <v>#DIV/0!</v>
      </c>
    </row>
    <row r="149" spans="1:8" s="5" customFormat="1" ht="20.100000000000001" customHeight="1">
      <c r="A149" s="34" t="s">
        <v>85</v>
      </c>
      <c r="B149" s="49" t="s">
        <v>158</v>
      </c>
      <c r="C149" s="36"/>
      <c r="D149" s="36"/>
      <c r="E149" s="38"/>
      <c r="F149" s="38"/>
      <c r="G149" s="51">
        <f t="shared" si="8"/>
        <v>0</v>
      </c>
      <c r="H149" s="60" t="e">
        <f t="shared" si="9"/>
        <v>#DIV/0!</v>
      </c>
    </row>
    <row r="150" spans="1:8" s="5" customFormat="1" ht="20.100000000000001" customHeight="1">
      <c r="A150" s="33" t="s">
        <v>71</v>
      </c>
      <c r="B150" s="49" t="s">
        <v>159</v>
      </c>
      <c r="C150" s="39">
        <f>SUM(C151:C153)</f>
        <v>0</v>
      </c>
      <c r="D150" s="39">
        <f>SUM(D151:D153)</f>
        <v>0</v>
      </c>
      <c r="E150" s="39">
        <f>SUM(E151:E153)</f>
        <v>0</v>
      </c>
      <c r="F150" s="39">
        <f>SUM(F151:F153)</f>
        <v>0</v>
      </c>
      <c r="G150" s="51">
        <f t="shared" si="8"/>
        <v>0</v>
      </c>
      <c r="H150" s="60" t="e">
        <f t="shared" si="9"/>
        <v>#DIV/0!</v>
      </c>
    </row>
    <row r="151" spans="1:8" s="5" customFormat="1" ht="20.100000000000001" customHeight="1">
      <c r="A151" s="34" t="s">
        <v>83</v>
      </c>
      <c r="B151" s="49" t="s">
        <v>160</v>
      </c>
      <c r="C151" s="36"/>
      <c r="D151" s="36"/>
      <c r="E151" s="38"/>
      <c r="F151" s="38"/>
      <c r="G151" s="51">
        <f t="shared" si="8"/>
        <v>0</v>
      </c>
      <c r="H151" s="60" t="e">
        <f t="shared" si="9"/>
        <v>#DIV/0!</v>
      </c>
    </row>
    <row r="152" spans="1:8" s="5" customFormat="1" ht="20.100000000000001" customHeight="1">
      <c r="A152" s="34" t="s">
        <v>84</v>
      </c>
      <c r="B152" s="49" t="s">
        <v>161</v>
      </c>
      <c r="C152" s="36"/>
      <c r="D152" s="36"/>
      <c r="E152" s="38"/>
      <c r="F152" s="38"/>
      <c r="G152" s="51">
        <f t="shared" si="8"/>
        <v>0</v>
      </c>
      <c r="H152" s="60" t="e">
        <f t="shared" si="9"/>
        <v>#DIV/0!</v>
      </c>
    </row>
    <row r="153" spans="1:8" s="5" customFormat="1" ht="20.100000000000001" customHeight="1" thickBot="1">
      <c r="A153" s="46" t="s">
        <v>85</v>
      </c>
      <c r="B153" s="50" t="s">
        <v>162</v>
      </c>
      <c r="C153" s="36"/>
      <c r="D153" s="36"/>
      <c r="E153" s="38"/>
      <c r="F153" s="38"/>
      <c r="G153" s="51">
        <f t="shared" si="8"/>
        <v>0</v>
      </c>
      <c r="H153" s="60" t="e">
        <f t="shared" si="9"/>
        <v>#DIV/0!</v>
      </c>
    </row>
    <row r="154" spans="1:8" s="5" customFormat="1" ht="19.5" thickBot="1">
      <c r="A154" s="119" t="s">
        <v>100</v>
      </c>
      <c r="B154" s="120"/>
      <c r="C154" s="120"/>
      <c r="D154" s="120"/>
      <c r="E154" s="120"/>
      <c r="F154" s="120"/>
      <c r="G154" s="120"/>
      <c r="H154" s="121"/>
    </row>
    <row r="155" spans="1:8" s="5" customFormat="1" ht="60.75" customHeight="1">
      <c r="A155" s="33" t="s">
        <v>68</v>
      </c>
      <c r="B155" s="49" t="s">
        <v>175</v>
      </c>
      <c r="C155" s="102">
        <f>C156+C157+C158+C159+C160+C161</f>
        <v>204.75</v>
      </c>
      <c r="D155" s="103">
        <f>D156+D157+D158+D159+D160+D161</f>
        <v>218.75</v>
      </c>
      <c r="E155" s="102">
        <f>E156+E157+E158+E159+E160+E161</f>
        <v>260.75</v>
      </c>
      <c r="F155" s="102">
        <f>F156+F157+F158+F159+F160+F161</f>
        <v>234.75</v>
      </c>
      <c r="G155" s="39">
        <f>F155-E155</f>
        <v>-26</v>
      </c>
      <c r="H155" s="60">
        <f>(F155/E155)*100</f>
        <v>90.028763183125605</v>
      </c>
    </row>
    <row r="156" spans="1:8" s="5" customFormat="1">
      <c r="A156" s="8" t="s">
        <v>52</v>
      </c>
      <c r="B156" s="49" t="s">
        <v>176</v>
      </c>
      <c r="C156" s="104">
        <v>1</v>
      </c>
      <c r="D156" s="104">
        <v>1</v>
      </c>
      <c r="E156" s="40">
        <v>1</v>
      </c>
      <c r="F156" s="40">
        <v>1</v>
      </c>
      <c r="G156" s="39">
        <f t="shared" ref="G156:G183" si="10">F156-E156</f>
        <v>0</v>
      </c>
      <c r="H156" s="60">
        <f t="shared" ref="H156:H183" si="11">(F156/E156)*100</f>
        <v>100</v>
      </c>
    </row>
    <row r="157" spans="1:8" s="5" customFormat="1">
      <c r="A157" s="8" t="s">
        <v>51</v>
      </c>
      <c r="B157" s="49" t="s">
        <v>177</v>
      </c>
      <c r="C157" s="104">
        <v>22.5</v>
      </c>
      <c r="D157" s="104">
        <v>23</v>
      </c>
      <c r="E157" s="40">
        <v>23</v>
      </c>
      <c r="F157" s="105">
        <v>22.75</v>
      </c>
      <c r="G157" s="39">
        <f t="shared" si="10"/>
        <v>-0.25</v>
      </c>
      <c r="H157" s="60">
        <f t="shared" si="11"/>
        <v>98.91304347826086</v>
      </c>
    </row>
    <row r="158" spans="1:8" s="5" customFormat="1">
      <c r="A158" s="8" t="s">
        <v>163</v>
      </c>
      <c r="B158" s="49" t="s">
        <v>178</v>
      </c>
      <c r="C158" s="106">
        <v>33.25</v>
      </c>
      <c r="D158" s="104">
        <v>34.5</v>
      </c>
      <c r="E158" s="105">
        <v>48.25</v>
      </c>
      <c r="F158" s="105">
        <v>36.25</v>
      </c>
      <c r="G158" s="39">
        <f t="shared" si="10"/>
        <v>-12</v>
      </c>
      <c r="H158" s="60">
        <f t="shared" si="11"/>
        <v>75.129533678756474</v>
      </c>
    </row>
    <row r="159" spans="1:8" s="5" customFormat="1">
      <c r="A159" s="8" t="s">
        <v>164</v>
      </c>
      <c r="B159" s="49" t="s">
        <v>179</v>
      </c>
      <c r="C159" s="106">
        <v>70.25</v>
      </c>
      <c r="D159" s="104">
        <v>77</v>
      </c>
      <c r="E159" s="105">
        <v>89.25</v>
      </c>
      <c r="F159" s="40">
        <v>85</v>
      </c>
      <c r="G159" s="39">
        <f t="shared" si="10"/>
        <v>-4.25</v>
      </c>
      <c r="H159" s="60">
        <f t="shared" si="11"/>
        <v>95.238095238095227</v>
      </c>
    </row>
    <row r="160" spans="1:8" s="5" customFormat="1">
      <c r="A160" s="8" t="s">
        <v>165</v>
      </c>
      <c r="B160" s="49" t="s">
        <v>180</v>
      </c>
      <c r="C160" s="106">
        <v>46.25</v>
      </c>
      <c r="D160" s="106">
        <v>47.75</v>
      </c>
      <c r="E160" s="105">
        <v>55.75</v>
      </c>
      <c r="F160" s="105">
        <v>52.75</v>
      </c>
      <c r="G160" s="39"/>
      <c r="H160" s="60">
        <f t="shared" si="11"/>
        <v>94.618834080717491</v>
      </c>
    </row>
    <row r="161" spans="1:8" s="5" customFormat="1">
      <c r="A161" s="8" t="s">
        <v>166</v>
      </c>
      <c r="B161" s="49" t="s">
        <v>181</v>
      </c>
      <c r="C161" s="104">
        <v>31.5</v>
      </c>
      <c r="D161" s="104">
        <v>35.5</v>
      </c>
      <c r="E161" s="40">
        <v>43.5</v>
      </c>
      <c r="F161" s="40">
        <v>37</v>
      </c>
      <c r="G161" s="39">
        <f t="shared" si="10"/>
        <v>-6.5</v>
      </c>
      <c r="H161" s="60">
        <f t="shared" si="11"/>
        <v>85.057471264367805</v>
      </c>
    </row>
    <row r="162" spans="1:8" s="5" customFormat="1">
      <c r="A162" s="9" t="s">
        <v>167</v>
      </c>
      <c r="B162" s="49" t="s">
        <v>168</v>
      </c>
      <c r="C162" s="61">
        <f>C163+C164+C165+C166+C167+C168</f>
        <v>35599.599999999999</v>
      </c>
      <c r="D162" s="107">
        <f>D163+D164+D165+D166+D167+D168</f>
        <v>42991.100000000006</v>
      </c>
      <c r="E162" s="61">
        <f>E163+E164+E165+E166+E167+E168</f>
        <v>11707.9</v>
      </c>
      <c r="F162" s="61">
        <f>F163+F164+F165+F166+F167+F168</f>
        <v>13167.9</v>
      </c>
      <c r="G162" s="39">
        <f t="shared" si="10"/>
        <v>1460</v>
      </c>
      <c r="H162" s="60">
        <f t="shared" si="11"/>
        <v>112.47021242067321</v>
      </c>
    </row>
    <row r="163" spans="1:8" s="5" customFormat="1">
      <c r="A163" s="8" t="s">
        <v>52</v>
      </c>
      <c r="B163" s="49" t="s">
        <v>169</v>
      </c>
      <c r="C163" s="40">
        <v>1310.3</v>
      </c>
      <c r="D163" s="104">
        <f>717.4+F163</f>
        <v>977</v>
      </c>
      <c r="E163" s="40">
        <v>183.1</v>
      </c>
      <c r="F163" s="40">
        <v>259.60000000000002</v>
      </c>
      <c r="G163" s="39">
        <f t="shared" si="10"/>
        <v>76.500000000000028</v>
      </c>
      <c r="H163" s="60">
        <f t="shared" si="11"/>
        <v>141.78044784270892</v>
      </c>
    </row>
    <row r="164" spans="1:8" s="5" customFormat="1">
      <c r="A164" s="8" t="s">
        <v>51</v>
      </c>
      <c r="B164" s="49" t="s">
        <v>170</v>
      </c>
      <c r="C164" s="40">
        <v>6258.1</v>
      </c>
      <c r="D164" s="104">
        <f>4823.6+F164</f>
        <v>7045.2000000000007</v>
      </c>
      <c r="E164" s="40">
        <v>901.6</v>
      </c>
      <c r="F164" s="40">
        <v>2221.6</v>
      </c>
      <c r="G164" s="39">
        <f t="shared" si="10"/>
        <v>1320</v>
      </c>
      <c r="H164" s="60">
        <f t="shared" si="11"/>
        <v>246.40638864241348</v>
      </c>
    </row>
    <row r="165" spans="1:8" s="5" customFormat="1">
      <c r="A165" s="8" t="s">
        <v>163</v>
      </c>
      <c r="B165" s="49" t="s">
        <v>171</v>
      </c>
      <c r="C165" s="40">
        <v>8118.6</v>
      </c>
      <c r="D165" s="104">
        <f>7182.8+F165</f>
        <v>10130.700000000001</v>
      </c>
      <c r="E165" s="40">
        <v>3506.3</v>
      </c>
      <c r="F165" s="40">
        <v>2947.9</v>
      </c>
      <c r="G165" s="39">
        <f t="shared" si="10"/>
        <v>-558.40000000000009</v>
      </c>
      <c r="H165" s="60">
        <f t="shared" si="11"/>
        <v>84.074380400992496</v>
      </c>
    </row>
    <row r="166" spans="1:8" s="5" customFormat="1">
      <c r="A166" s="8" t="s">
        <v>164</v>
      </c>
      <c r="B166" s="49" t="s">
        <v>172</v>
      </c>
      <c r="C166" s="40">
        <v>11285.5</v>
      </c>
      <c r="D166" s="104">
        <f>9628.4+F166</f>
        <v>13893.9</v>
      </c>
      <c r="E166" s="40">
        <v>4461.3999999999996</v>
      </c>
      <c r="F166" s="40">
        <v>4265.5</v>
      </c>
      <c r="G166" s="39">
        <f t="shared" si="10"/>
        <v>-195.89999999999964</v>
      </c>
      <c r="H166" s="60">
        <f t="shared" si="11"/>
        <v>95.60900165867217</v>
      </c>
    </row>
    <row r="167" spans="1:8" s="5" customFormat="1">
      <c r="A167" s="8" t="s">
        <v>165</v>
      </c>
      <c r="B167" s="49" t="s">
        <v>173</v>
      </c>
      <c r="C167" s="40">
        <v>4550.6000000000004</v>
      </c>
      <c r="D167" s="104">
        <f>3656.8+F167</f>
        <v>5356.3</v>
      </c>
      <c r="E167" s="40">
        <v>1428.9</v>
      </c>
      <c r="F167" s="40">
        <v>1699.5</v>
      </c>
      <c r="G167" s="39">
        <f t="shared" si="10"/>
        <v>270.59999999999991</v>
      </c>
      <c r="H167" s="60">
        <f t="shared" si="11"/>
        <v>118.93764434180139</v>
      </c>
    </row>
    <row r="168" spans="1:8" s="5" customFormat="1">
      <c r="A168" s="8" t="s">
        <v>166</v>
      </c>
      <c r="B168" s="49" t="s">
        <v>174</v>
      </c>
      <c r="C168" s="40">
        <v>4076.5</v>
      </c>
      <c r="D168" s="104">
        <f>3814.2+F168</f>
        <v>5588</v>
      </c>
      <c r="E168" s="40">
        <v>1226.5999999999999</v>
      </c>
      <c r="F168" s="40">
        <v>1773.8</v>
      </c>
      <c r="G168" s="39">
        <f t="shared" si="10"/>
        <v>547.20000000000005</v>
      </c>
      <c r="H168" s="60">
        <f t="shared" si="11"/>
        <v>144.61112016957443</v>
      </c>
    </row>
    <row r="169" spans="1:8" s="5" customFormat="1" ht="20.100000000000001" customHeight="1">
      <c r="A169" s="33" t="s">
        <v>3</v>
      </c>
      <c r="B169" s="49" t="s">
        <v>188</v>
      </c>
      <c r="C169" s="61">
        <f>C170+C171+C172+C173+C174+C175</f>
        <v>35756.600000000006</v>
      </c>
      <c r="D169" s="107">
        <f>D170+D171+D172+D173+D174+D175</f>
        <v>43322.8</v>
      </c>
      <c r="E169" s="61">
        <f>E170+E171+E172+E173+E174+E175</f>
        <v>11707.9</v>
      </c>
      <c r="F169" s="61">
        <f>F170+F171+F172+F173+F174+F175</f>
        <v>13241.9</v>
      </c>
      <c r="G169" s="39">
        <f t="shared" si="10"/>
        <v>1534</v>
      </c>
      <c r="H169" s="60">
        <f t="shared" si="11"/>
        <v>113.10226428309092</v>
      </c>
    </row>
    <row r="170" spans="1:8" s="5" customFormat="1" ht="20.100000000000001" customHeight="1">
      <c r="A170" s="8" t="s">
        <v>52</v>
      </c>
      <c r="B170" s="49" t="s">
        <v>182</v>
      </c>
      <c r="C170" s="40">
        <v>1310.3</v>
      </c>
      <c r="D170" s="104">
        <f>729.4+F170</f>
        <v>1000.9</v>
      </c>
      <c r="E170" s="40">
        <v>183.1</v>
      </c>
      <c r="F170" s="40">
        <v>271.5</v>
      </c>
      <c r="G170" s="39">
        <f t="shared" si="10"/>
        <v>88.4</v>
      </c>
      <c r="H170" s="60">
        <f t="shared" si="11"/>
        <v>148.27962861824139</v>
      </c>
    </row>
    <row r="171" spans="1:8" s="5" customFormat="1" ht="20.100000000000001" customHeight="1">
      <c r="A171" s="8" t="s">
        <v>51</v>
      </c>
      <c r="B171" s="49" t="s">
        <v>183</v>
      </c>
      <c r="C171" s="40">
        <v>6301.1</v>
      </c>
      <c r="D171" s="104">
        <f>4850.9+F171</f>
        <v>7084.7999999999993</v>
      </c>
      <c r="E171" s="40">
        <v>901.6</v>
      </c>
      <c r="F171" s="40">
        <v>2233.9</v>
      </c>
      <c r="G171" s="39">
        <f t="shared" si="10"/>
        <v>1332.3000000000002</v>
      </c>
      <c r="H171" s="60">
        <f t="shared" si="11"/>
        <v>247.77062999112687</v>
      </c>
    </row>
    <row r="172" spans="1:8" s="5" customFormat="1" ht="20.100000000000001" customHeight="1">
      <c r="A172" s="8" t="s">
        <v>163</v>
      </c>
      <c r="B172" s="49" t="s">
        <v>184</v>
      </c>
      <c r="C172" s="40">
        <v>8153.3</v>
      </c>
      <c r="D172" s="104">
        <f>7258.7+F172</f>
        <v>10225.6</v>
      </c>
      <c r="E172" s="40">
        <v>3506.3</v>
      </c>
      <c r="F172" s="40">
        <v>2966.9</v>
      </c>
      <c r="G172" s="39">
        <f t="shared" si="10"/>
        <v>-539.40000000000009</v>
      </c>
      <c r="H172" s="60">
        <f t="shared" si="11"/>
        <v>84.616262156689388</v>
      </c>
    </row>
    <row r="173" spans="1:8" s="5" customFormat="1" ht="20.100000000000001" customHeight="1">
      <c r="A173" s="8" t="s">
        <v>164</v>
      </c>
      <c r="B173" s="49" t="s">
        <v>185</v>
      </c>
      <c r="C173" s="40">
        <v>11325.6</v>
      </c>
      <c r="D173" s="104">
        <f>9710.3+F173</f>
        <v>13993.599999999999</v>
      </c>
      <c r="E173" s="40">
        <v>4461.3999999999996</v>
      </c>
      <c r="F173" s="40">
        <v>4283.3</v>
      </c>
      <c r="G173" s="39">
        <f t="shared" si="10"/>
        <v>-178.09999999999945</v>
      </c>
      <c r="H173" s="60">
        <f t="shared" si="11"/>
        <v>96.007979557986289</v>
      </c>
    </row>
    <row r="174" spans="1:8" s="5" customFormat="1" ht="20.100000000000001" customHeight="1">
      <c r="A174" s="8" t="s">
        <v>165</v>
      </c>
      <c r="B174" s="49" t="s">
        <v>186</v>
      </c>
      <c r="C174" s="40">
        <v>4569.3999999999996</v>
      </c>
      <c r="D174" s="104">
        <f>3690.7+F174</f>
        <v>5396.1</v>
      </c>
      <c r="E174" s="40">
        <v>1428.9</v>
      </c>
      <c r="F174" s="40">
        <v>1705.4</v>
      </c>
      <c r="G174" s="39">
        <f t="shared" si="10"/>
        <v>276.5</v>
      </c>
      <c r="H174" s="60">
        <f t="shared" si="11"/>
        <v>119.35054937364407</v>
      </c>
    </row>
    <row r="175" spans="1:8" s="5" customFormat="1" ht="20.100000000000001" customHeight="1">
      <c r="A175" s="8" t="s">
        <v>166</v>
      </c>
      <c r="B175" s="49" t="s">
        <v>187</v>
      </c>
      <c r="C175" s="40">
        <v>4096.8999999999996</v>
      </c>
      <c r="D175" s="104">
        <f>3840.9+F175</f>
        <v>5621.8</v>
      </c>
      <c r="E175" s="40">
        <v>1226.5999999999999</v>
      </c>
      <c r="F175" s="40">
        <v>1780.9</v>
      </c>
      <c r="G175" s="39">
        <f t="shared" si="10"/>
        <v>554.30000000000018</v>
      </c>
      <c r="H175" s="60">
        <f t="shared" si="11"/>
        <v>145.18995597586829</v>
      </c>
    </row>
    <row r="176" spans="1:8" s="5" customFormat="1" ht="37.5">
      <c r="A176" s="33" t="s">
        <v>56</v>
      </c>
      <c r="B176" s="49" t="s">
        <v>197</v>
      </c>
      <c r="C176" s="102">
        <f t="shared" ref="C176:D181" si="12">C169/C155/12*1000</f>
        <v>14552.950752950755</v>
      </c>
      <c r="D176" s="103">
        <f t="shared" si="12"/>
        <v>16503.923809523807</v>
      </c>
      <c r="E176" s="102">
        <f t="shared" ref="E176:F182" si="13">E169/E155/3*1000</f>
        <v>14966.954298497923</v>
      </c>
      <c r="F176" s="102">
        <f t="shared" si="13"/>
        <v>18802.839900603478</v>
      </c>
      <c r="G176" s="39">
        <f t="shared" si="10"/>
        <v>3835.8856021055544</v>
      </c>
      <c r="H176" s="60">
        <f t="shared" si="11"/>
        <v>125.62903263819361</v>
      </c>
    </row>
    <row r="177" spans="1:9" s="5" customFormat="1" ht="20.100000000000001" customHeight="1">
      <c r="A177" s="8" t="s">
        <v>52</v>
      </c>
      <c r="B177" s="49" t="s">
        <v>189</v>
      </c>
      <c r="C177" s="105">
        <f t="shared" si="12"/>
        <v>109191.66666666666</v>
      </c>
      <c r="D177" s="108">
        <f t="shared" si="12"/>
        <v>83408.333333333328</v>
      </c>
      <c r="E177" s="102">
        <f t="shared" si="13"/>
        <v>61033.333333333328</v>
      </c>
      <c r="F177" s="102">
        <f t="shared" si="13"/>
        <v>90500</v>
      </c>
      <c r="G177" s="39">
        <f t="shared" si="10"/>
        <v>29466.666666666672</v>
      </c>
      <c r="H177" s="60">
        <f t="shared" si="11"/>
        <v>148.27962861824139</v>
      </c>
    </row>
    <row r="178" spans="1:9" s="5" customFormat="1" ht="20.100000000000001" customHeight="1">
      <c r="A178" s="8" t="s">
        <v>51</v>
      </c>
      <c r="B178" s="49" t="s">
        <v>190</v>
      </c>
      <c r="C178" s="105">
        <f t="shared" si="12"/>
        <v>23337.407407407409</v>
      </c>
      <c r="D178" s="108">
        <f t="shared" si="12"/>
        <v>25669.565217391297</v>
      </c>
      <c r="E178" s="105">
        <f t="shared" si="13"/>
        <v>13066.666666666668</v>
      </c>
      <c r="F178" s="105">
        <f t="shared" si="13"/>
        <v>32731.135531135529</v>
      </c>
      <c r="G178" s="39">
        <f t="shared" si="10"/>
        <v>19664.468864468861</v>
      </c>
      <c r="H178" s="60">
        <f t="shared" si="11"/>
        <v>250.4933841668535</v>
      </c>
    </row>
    <row r="179" spans="1:9" s="5" customFormat="1" ht="20.100000000000001" customHeight="1">
      <c r="A179" s="8" t="s">
        <v>163</v>
      </c>
      <c r="B179" s="49" t="s">
        <v>191</v>
      </c>
      <c r="C179" s="105">
        <f t="shared" si="12"/>
        <v>20434.335839598996</v>
      </c>
      <c r="D179" s="108">
        <f t="shared" si="12"/>
        <v>24699.516908212561</v>
      </c>
      <c r="E179" s="105">
        <f t="shared" si="13"/>
        <v>24223.143350604492</v>
      </c>
      <c r="F179" s="105">
        <f t="shared" si="13"/>
        <v>27281.839080459773</v>
      </c>
      <c r="G179" s="39">
        <f>F179-E179</f>
        <v>3058.6957298552807</v>
      </c>
      <c r="H179" s="60">
        <f t="shared" si="11"/>
        <v>112.6271627326969</v>
      </c>
    </row>
    <row r="180" spans="1:9" s="5" customFormat="1" ht="20.100000000000001" customHeight="1">
      <c r="A180" s="8" t="s">
        <v>164</v>
      </c>
      <c r="B180" s="49" t="s">
        <v>192</v>
      </c>
      <c r="C180" s="105">
        <f t="shared" si="12"/>
        <v>13434.875444839859</v>
      </c>
      <c r="D180" s="108">
        <f t="shared" si="12"/>
        <v>15144.588744588744</v>
      </c>
      <c r="E180" s="105">
        <f t="shared" si="13"/>
        <v>16662.558356676</v>
      </c>
      <c r="F180" s="105">
        <f t="shared" si="13"/>
        <v>16797.254901960783</v>
      </c>
      <c r="G180" s="39">
        <f t="shared" si="10"/>
        <v>134.6965452847835</v>
      </c>
      <c r="H180" s="60">
        <f t="shared" si="11"/>
        <v>100.80837853588562</v>
      </c>
    </row>
    <row r="181" spans="1:9" s="5" customFormat="1" ht="20.100000000000001" customHeight="1">
      <c r="A181" s="8" t="s">
        <v>165</v>
      </c>
      <c r="B181" s="49" t="s">
        <v>193</v>
      </c>
      <c r="C181" s="105">
        <f t="shared" si="12"/>
        <v>8233.1531531531527</v>
      </c>
      <c r="D181" s="108">
        <f t="shared" si="12"/>
        <v>9417.2774869109962</v>
      </c>
      <c r="E181" s="105">
        <f t="shared" si="13"/>
        <v>8543.4977578475336</v>
      </c>
      <c r="F181" s="105">
        <f t="shared" si="13"/>
        <v>10776.619273301738</v>
      </c>
      <c r="G181" s="39">
        <f t="shared" si="10"/>
        <v>2233.1215154542042</v>
      </c>
      <c r="H181" s="60">
        <f t="shared" si="11"/>
        <v>126.13825834276126</v>
      </c>
    </row>
    <row r="182" spans="1:9" s="5" customFormat="1" ht="20.100000000000001" customHeight="1">
      <c r="A182" s="8" t="s">
        <v>166</v>
      </c>
      <c r="B182" s="49" t="s">
        <v>194</v>
      </c>
      <c r="C182" s="105">
        <f>C175/C161/12*1000</f>
        <v>10838.359788359787</v>
      </c>
      <c r="D182" s="105">
        <f>D175/D161/12*1000</f>
        <v>13196.713615023475</v>
      </c>
      <c r="E182" s="105">
        <f t="shared" si="13"/>
        <v>9399.2337164750952</v>
      </c>
      <c r="F182" s="105">
        <f t="shared" si="13"/>
        <v>16044.144144144146</v>
      </c>
      <c r="G182" s="39">
        <f t="shared" si="10"/>
        <v>6644.9104276690505</v>
      </c>
      <c r="H182" s="60">
        <f t="shared" si="11"/>
        <v>170.69629959325056</v>
      </c>
    </row>
    <row r="183" spans="1:9" s="5" customFormat="1" ht="32.25" customHeight="1">
      <c r="A183" s="8" t="s">
        <v>195</v>
      </c>
      <c r="B183" s="49" t="s">
        <v>196</v>
      </c>
      <c r="C183" s="40"/>
      <c r="D183" s="35"/>
      <c r="E183" s="54"/>
      <c r="F183" s="54"/>
      <c r="G183" s="39">
        <f t="shared" si="10"/>
        <v>0</v>
      </c>
      <c r="H183" s="60" t="e">
        <f t="shared" si="11"/>
        <v>#DIV/0!</v>
      </c>
    </row>
    <row r="184" spans="1:9" s="5" customFormat="1" ht="20.100000000000001" customHeight="1">
      <c r="A184" s="16"/>
      <c r="B184" s="55"/>
      <c r="C184" s="56"/>
      <c r="D184" s="56"/>
      <c r="E184" s="57"/>
      <c r="F184" s="57"/>
      <c r="G184" s="57"/>
      <c r="H184" s="58"/>
    </row>
    <row r="185" spans="1:9" s="5" customFormat="1" ht="92.25" customHeight="1">
      <c r="A185" s="16"/>
      <c r="B185" s="55"/>
      <c r="C185" s="56"/>
      <c r="D185" s="56"/>
      <c r="E185" s="57"/>
      <c r="F185" s="57"/>
      <c r="G185" s="57"/>
      <c r="H185" s="58"/>
    </row>
    <row r="186" spans="1:9">
      <c r="A186" s="22"/>
    </row>
    <row r="187" spans="1:9">
      <c r="A187" s="20" t="s">
        <v>217</v>
      </c>
      <c r="B187" s="1"/>
      <c r="C187" s="131" t="s">
        <v>24</v>
      </c>
      <c r="D187" s="132"/>
      <c r="E187" s="132"/>
      <c r="F187" s="132"/>
      <c r="G187" s="116" t="s">
        <v>218</v>
      </c>
      <c r="H187" s="116"/>
    </row>
    <row r="188" spans="1:9" s="2" customFormat="1" ht="20.100000000000001" customHeight="1">
      <c r="A188" s="28" t="s">
        <v>69</v>
      </c>
      <c r="B188" s="3"/>
      <c r="C188" s="116" t="s">
        <v>19</v>
      </c>
      <c r="D188" s="116"/>
      <c r="E188" s="116"/>
      <c r="F188" s="116"/>
      <c r="G188" s="130" t="s">
        <v>22</v>
      </c>
      <c r="H188" s="130"/>
      <c r="I188" s="4"/>
    </row>
    <row r="189" spans="1:9">
      <c r="A189" s="22"/>
    </row>
    <row r="190" spans="1:9">
      <c r="A190" s="22"/>
    </row>
    <row r="191" spans="1:9">
      <c r="A191" s="22"/>
    </row>
    <row r="192" spans="1:9">
      <c r="A192" s="22"/>
    </row>
    <row r="193" spans="1:1">
      <c r="A193" s="22"/>
    </row>
    <row r="194" spans="1:1">
      <c r="A194" s="22"/>
    </row>
    <row r="195" spans="1:1">
      <c r="A195" s="22"/>
    </row>
    <row r="196" spans="1:1">
      <c r="A196" s="22"/>
    </row>
    <row r="197" spans="1:1">
      <c r="A197" s="22"/>
    </row>
    <row r="198" spans="1:1">
      <c r="A198" s="22"/>
    </row>
    <row r="199" spans="1:1">
      <c r="A199" s="22"/>
    </row>
    <row r="200" spans="1:1">
      <c r="A200" s="22"/>
    </row>
    <row r="201" spans="1:1">
      <c r="A201" s="22"/>
    </row>
    <row r="202" spans="1:1">
      <c r="A202" s="22"/>
    </row>
    <row r="203" spans="1:1">
      <c r="A203" s="22"/>
    </row>
    <row r="204" spans="1:1">
      <c r="A204" s="22"/>
    </row>
    <row r="205" spans="1:1">
      <c r="A205" s="22"/>
    </row>
    <row r="206" spans="1:1">
      <c r="A206" s="22"/>
    </row>
    <row r="207" spans="1:1">
      <c r="A207" s="22"/>
    </row>
    <row r="208" spans="1:1">
      <c r="A208" s="22"/>
    </row>
    <row r="209" spans="1:1">
      <c r="A209" s="22"/>
    </row>
    <row r="210" spans="1:1">
      <c r="A210" s="22"/>
    </row>
    <row r="211" spans="1:1">
      <c r="A211" s="22"/>
    </row>
    <row r="212" spans="1:1">
      <c r="A212" s="22"/>
    </row>
    <row r="213" spans="1:1">
      <c r="A213" s="22"/>
    </row>
    <row r="214" spans="1:1">
      <c r="A214" s="22"/>
    </row>
    <row r="215" spans="1:1">
      <c r="A215" s="22"/>
    </row>
    <row r="216" spans="1:1">
      <c r="A216" s="22"/>
    </row>
    <row r="217" spans="1:1">
      <c r="A217" s="22"/>
    </row>
    <row r="218" spans="1:1">
      <c r="A218" s="22"/>
    </row>
    <row r="219" spans="1:1">
      <c r="A219" s="22"/>
    </row>
    <row r="220" spans="1:1">
      <c r="A220" s="22"/>
    </row>
    <row r="221" spans="1:1">
      <c r="A221" s="22"/>
    </row>
    <row r="222" spans="1:1">
      <c r="A222" s="22"/>
    </row>
    <row r="223" spans="1:1">
      <c r="A223" s="22"/>
    </row>
    <row r="224" spans="1:1">
      <c r="A224" s="22"/>
    </row>
    <row r="225" spans="1:1">
      <c r="A225" s="22"/>
    </row>
    <row r="226" spans="1:1">
      <c r="A226" s="22"/>
    </row>
    <row r="227" spans="1:1">
      <c r="A227" s="22"/>
    </row>
    <row r="228" spans="1:1">
      <c r="A228" s="22"/>
    </row>
    <row r="229" spans="1:1">
      <c r="A229" s="22"/>
    </row>
    <row r="230" spans="1:1">
      <c r="A230" s="22"/>
    </row>
    <row r="231" spans="1:1">
      <c r="A231" s="22"/>
    </row>
    <row r="232" spans="1:1">
      <c r="A232" s="22"/>
    </row>
    <row r="233" spans="1:1">
      <c r="A233" s="22"/>
    </row>
    <row r="234" spans="1:1">
      <c r="A234" s="22"/>
    </row>
    <row r="235" spans="1:1">
      <c r="A235" s="22"/>
    </row>
    <row r="236" spans="1:1">
      <c r="A236" s="22"/>
    </row>
    <row r="237" spans="1:1">
      <c r="A237" s="22"/>
    </row>
    <row r="238" spans="1:1">
      <c r="A238" s="22"/>
    </row>
    <row r="239" spans="1:1">
      <c r="A239" s="22"/>
    </row>
    <row r="240" spans="1:1">
      <c r="A240" s="22"/>
    </row>
    <row r="241" spans="1:1">
      <c r="A241" s="22"/>
    </row>
    <row r="242" spans="1:1">
      <c r="A242" s="22"/>
    </row>
    <row r="243" spans="1:1">
      <c r="A243" s="22"/>
    </row>
    <row r="244" spans="1:1">
      <c r="A244" s="22"/>
    </row>
    <row r="245" spans="1:1">
      <c r="A245" s="22"/>
    </row>
    <row r="246" spans="1:1">
      <c r="A246" s="22"/>
    </row>
    <row r="247" spans="1:1">
      <c r="A247" s="22"/>
    </row>
    <row r="248" spans="1:1">
      <c r="A248" s="22"/>
    </row>
    <row r="249" spans="1:1">
      <c r="A249" s="22"/>
    </row>
    <row r="250" spans="1:1">
      <c r="A250" s="22"/>
    </row>
    <row r="251" spans="1:1">
      <c r="A251" s="22"/>
    </row>
    <row r="252" spans="1:1">
      <c r="A252" s="22"/>
    </row>
    <row r="253" spans="1:1">
      <c r="A253" s="22"/>
    </row>
    <row r="254" spans="1:1">
      <c r="A254" s="22"/>
    </row>
    <row r="255" spans="1:1">
      <c r="A255" s="22"/>
    </row>
    <row r="256" spans="1:1">
      <c r="A256" s="22"/>
    </row>
    <row r="257" spans="1:1">
      <c r="A257" s="22"/>
    </row>
    <row r="258" spans="1:1">
      <c r="A258" s="22"/>
    </row>
    <row r="259" spans="1:1">
      <c r="A259" s="22"/>
    </row>
    <row r="260" spans="1:1">
      <c r="A260" s="22"/>
    </row>
    <row r="261" spans="1:1">
      <c r="A261" s="22"/>
    </row>
    <row r="262" spans="1:1">
      <c r="A262" s="22"/>
    </row>
    <row r="263" spans="1:1">
      <c r="A263" s="22"/>
    </row>
    <row r="264" spans="1:1">
      <c r="A264" s="22"/>
    </row>
    <row r="265" spans="1:1">
      <c r="A265" s="22"/>
    </row>
    <row r="266" spans="1:1">
      <c r="A266" s="22"/>
    </row>
    <row r="267" spans="1:1">
      <c r="A267" s="22"/>
    </row>
    <row r="268" spans="1:1">
      <c r="A268" s="22"/>
    </row>
    <row r="269" spans="1:1">
      <c r="A269" s="22"/>
    </row>
    <row r="270" spans="1:1">
      <c r="A270" s="22"/>
    </row>
    <row r="271" spans="1:1">
      <c r="A271" s="22"/>
    </row>
    <row r="272" spans="1:1">
      <c r="A272" s="22"/>
    </row>
    <row r="273" spans="1:1">
      <c r="A273" s="22"/>
    </row>
    <row r="274" spans="1:1">
      <c r="A274" s="22"/>
    </row>
    <row r="275" spans="1:1">
      <c r="A275" s="22"/>
    </row>
    <row r="276" spans="1:1">
      <c r="A276" s="22"/>
    </row>
    <row r="277" spans="1:1">
      <c r="A277" s="22"/>
    </row>
    <row r="278" spans="1:1">
      <c r="A278" s="22"/>
    </row>
    <row r="279" spans="1:1">
      <c r="A279" s="22"/>
    </row>
    <row r="280" spans="1:1">
      <c r="A280" s="22"/>
    </row>
    <row r="281" spans="1:1">
      <c r="A281" s="22"/>
    </row>
    <row r="282" spans="1:1">
      <c r="A282" s="22"/>
    </row>
    <row r="283" spans="1:1">
      <c r="A283" s="22"/>
    </row>
    <row r="284" spans="1:1">
      <c r="A284" s="22"/>
    </row>
    <row r="285" spans="1:1">
      <c r="A285" s="22"/>
    </row>
    <row r="286" spans="1:1">
      <c r="A286" s="22"/>
    </row>
    <row r="287" spans="1:1">
      <c r="A287" s="22"/>
    </row>
    <row r="288" spans="1:1">
      <c r="A288" s="22"/>
    </row>
    <row r="289" spans="1:1">
      <c r="A289" s="22"/>
    </row>
    <row r="290" spans="1:1">
      <c r="A290" s="22"/>
    </row>
    <row r="291" spans="1:1">
      <c r="A291" s="22"/>
    </row>
    <row r="292" spans="1:1">
      <c r="A292" s="22"/>
    </row>
    <row r="293" spans="1:1">
      <c r="A293" s="22"/>
    </row>
    <row r="294" spans="1:1">
      <c r="A294" s="22"/>
    </row>
    <row r="295" spans="1:1">
      <c r="A295" s="22"/>
    </row>
    <row r="296" spans="1:1">
      <c r="A296" s="22"/>
    </row>
    <row r="297" spans="1:1">
      <c r="A297" s="22"/>
    </row>
    <row r="298" spans="1:1">
      <c r="A298" s="22"/>
    </row>
    <row r="299" spans="1:1">
      <c r="A299" s="22"/>
    </row>
    <row r="300" spans="1:1">
      <c r="A300" s="22"/>
    </row>
    <row r="301" spans="1:1">
      <c r="A301" s="22"/>
    </row>
    <row r="302" spans="1:1">
      <c r="A302" s="22"/>
    </row>
    <row r="303" spans="1:1">
      <c r="A303" s="22"/>
    </row>
    <row r="304" spans="1:1">
      <c r="A304" s="22"/>
    </row>
    <row r="305" spans="1:1">
      <c r="A305" s="22"/>
    </row>
    <row r="306" spans="1:1">
      <c r="A306" s="22"/>
    </row>
    <row r="307" spans="1:1">
      <c r="A307" s="22"/>
    </row>
    <row r="308" spans="1:1">
      <c r="A308" s="22"/>
    </row>
    <row r="309" spans="1:1">
      <c r="A309" s="22"/>
    </row>
    <row r="310" spans="1:1">
      <c r="A310" s="22"/>
    </row>
    <row r="311" spans="1:1">
      <c r="A311" s="22"/>
    </row>
    <row r="312" spans="1:1">
      <c r="A312" s="22"/>
    </row>
    <row r="313" spans="1:1">
      <c r="A313" s="22"/>
    </row>
    <row r="314" spans="1:1">
      <c r="A314" s="22"/>
    </row>
    <row r="315" spans="1:1">
      <c r="A315" s="22"/>
    </row>
    <row r="316" spans="1:1">
      <c r="A316" s="22"/>
    </row>
    <row r="317" spans="1:1">
      <c r="A317" s="22"/>
    </row>
    <row r="318" spans="1:1">
      <c r="A318" s="22"/>
    </row>
    <row r="319" spans="1:1">
      <c r="A319" s="22"/>
    </row>
    <row r="320" spans="1:1">
      <c r="A320" s="22"/>
    </row>
    <row r="321" spans="1:1">
      <c r="A321" s="22"/>
    </row>
    <row r="322" spans="1:1">
      <c r="A322" s="22"/>
    </row>
    <row r="323" spans="1:1">
      <c r="A323" s="22"/>
    </row>
    <row r="324" spans="1:1">
      <c r="A324" s="22"/>
    </row>
    <row r="325" spans="1:1">
      <c r="A325" s="22"/>
    </row>
    <row r="326" spans="1:1">
      <c r="A326" s="22"/>
    </row>
    <row r="327" spans="1:1">
      <c r="A327" s="22"/>
    </row>
    <row r="328" spans="1:1">
      <c r="A328" s="22"/>
    </row>
    <row r="329" spans="1:1">
      <c r="A329" s="22"/>
    </row>
    <row r="330" spans="1:1">
      <c r="A330" s="22"/>
    </row>
    <row r="331" spans="1:1">
      <c r="A331" s="22"/>
    </row>
    <row r="332" spans="1:1">
      <c r="A332" s="22"/>
    </row>
    <row r="333" spans="1:1">
      <c r="A333" s="22"/>
    </row>
    <row r="334" spans="1:1">
      <c r="A334" s="22"/>
    </row>
    <row r="335" spans="1:1">
      <c r="A335" s="22"/>
    </row>
    <row r="336" spans="1:1">
      <c r="A336" s="22"/>
    </row>
    <row r="337" spans="1:1">
      <c r="A337" s="22"/>
    </row>
    <row r="338" spans="1:1">
      <c r="A338" s="22"/>
    </row>
    <row r="339" spans="1:1">
      <c r="A339" s="22"/>
    </row>
    <row r="340" spans="1:1">
      <c r="A340" s="22"/>
    </row>
    <row r="341" spans="1:1">
      <c r="A341" s="22"/>
    </row>
    <row r="342" spans="1:1">
      <c r="A342" s="22"/>
    </row>
    <row r="343" spans="1:1">
      <c r="A343" s="22"/>
    </row>
    <row r="344" spans="1:1">
      <c r="A344" s="22"/>
    </row>
    <row r="345" spans="1:1">
      <c r="A345" s="22"/>
    </row>
    <row r="346" spans="1:1">
      <c r="A346" s="22"/>
    </row>
    <row r="347" spans="1:1">
      <c r="A347" s="18"/>
    </row>
    <row r="348" spans="1:1">
      <c r="A348" s="18"/>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row r="492" spans="1:1">
      <c r="A492" s="18"/>
    </row>
    <row r="493" spans="1:1">
      <c r="A493" s="18"/>
    </row>
    <row r="494" spans="1:1">
      <c r="A494" s="18"/>
    </row>
    <row r="495" spans="1:1">
      <c r="A495" s="18"/>
    </row>
    <row r="496" spans="1:1">
      <c r="A496" s="18"/>
    </row>
    <row r="497" spans="1:1">
      <c r="A497" s="18"/>
    </row>
    <row r="498" spans="1:1">
      <c r="A498" s="18"/>
    </row>
    <row r="499" spans="1:1">
      <c r="A499" s="18"/>
    </row>
    <row r="500" spans="1:1">
      <c r="A500" s="18"/>
    </row>
    <row r="501" spans="1:1">
      <c r="A501" s="18"/>
    </row>
    <row r="502" spans="1:1">
      <c r="A502" s="18"/>
    </row>
    <row r="503" spans="1:1">
      <c r="A503" s="18"/>
    </row>
    <row r="504" spans="1:1">
      <c r="A504" s="18"/>
    </row>
    <row r="505" spans="1:1">
      <c r="A505" s="18"/>
    </row>
    <row r="506" spans="1:1">
      <c r="A506" s="18"/>
    </row>
    <row r="507" spans="1:1">
      <c r="A507" s="18"/>
    </row>
    <row r="508" spans="1:1">
      <c r="A508" s="18"/>
    </row>
    <row r="509" spans="1:1">
      <c r="A509" s="18"/>
    </row>
    <row r="510" spans="1:1">
      <c r="A510" s="18"/>
    </row>
    <row r="511" spans="1:1">
      <c r="A511" s="18"/>
    </row>
    <row r="512" spans="1:1">
      <c r="A512" s="18"/>
    </row>
  </sheetData>
  <mergeCells count="36">
    <mergeCell ref="B11:E11"/>
    <mergeCell ref="B12:E12"/>
    <mergeCell ref="G188:H188"/>
    <mergeCell ref="G187:H187"/>
    <mergeCell ref="C187:F187"/>
    <mergeCell ref="C188:F188"/>
    <mergeCell ref="A31:H31"/>
    <mergeCell ref="A96:H96"/>
    <mergeCell ref="A154:H154"/>
    <mergeCell ref="A145:H145"/>
    <mergeCell ref="A130:H130"/>
    <mergeCell ref="A124:H124"/>
    <mergeCell ref="C28:D28"/>
    <mergeCell ref="E28:H28"/>
    <mergeCell ref="A28:A29"/>
    <mergeCell ref="A111:H111"/>
    <mergeCell ref="A26:H26"/>
    <mergeCell ref="B7:E7"/>
    <mergeCell ref="B8:E8"/>
    <mergeCell ref="B9:E9"/>
    <mergeCell ref="A21:H21"/>
    <mergeCell ref="B16:E16"/>
    <mergeCell ref="B17:E17"/>
    <mergeCell ref="A22:H22"/>
    <mergeCell ref="F14:G14"/>
    <mergeCell ref="B10:E10"/>
    <mergeCell ref="F2:H6"/>
    <mergeCell ref="B14:E14"/>
    <mergeCell ref="F15:G15"/>
    <mergeCell ref="B28:B29"/>
    <mergeCell ref="A23:H23"/>
    <mergeCell ref="B18:E18"/>
    <mergeCell ref="B15:E15"/>
    <mergeCell ref="B19:E19"/>
    <mergeCell ref="B13:E13"/>
    <mergeCell ref="A24:H24"/>
  </mergeCells>
  <phoneticPr fontId="3" type="noConversion"/>
  <pageMargins left="0.9" right="0.59055118110236227" top="0.78740157480314965" bottom="0.78740157480314965" header="0.31496062992125984" footer="0.19685039370078741"/>
  <pageSetup paperSize="9" scale="42" orientation="landscape" verticalDpi="300" r:id="rId1"/>
  <headerFooter alignWithMargins="0"/>
  <rowBreaks count="2" manualBreakCount="2">
    <brk id="97" max="7" man="1"/>
    <brk id="142" max="7" man="1"/>
  </rowBreaks>
  <ignoredErrors>
    <ignoredError sqref="H69:H95 G129:H129 H40:H45 G125:H125 G126:H126 G127:H127 G128:H128"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2024-07-10T12:59:44Z</cp:lastPrinted>
  <dcterms:created xsi:type="dcterms:W3CDTF">2003-03-13T16:00:22Z</dcterms:created>
  <dcterms:modified xsi:type="dcterms:W3CDTF">2025-02-06T15:10:57Z</dcterms:modified>
</cp:coreProperties>
</file>