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Глухів сецлікарня\"/>
    </mc:Choice>
  </mc:AlternateContent>
  <bookViews>
    <workbookView xWindow="0" yWindow="0" windowWidth="28800" windowHeight="11430" tabRatio="915"/>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пок.'!$A$1:$H$190</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62913" fullCalcOnLoad="1"/>
</workbook>
</file>

<file path=xl/calcChain.xml><?xml version="1.0" encoding="utf-8"?>
<calcChain xmlns="http://schemas.openxmlformats.org/spreadsheetml/2006/main">
  <c r="F179" i="14" l="1"/>
  <c r="D181" i="14"/>
  <c r="D182" i="14"/>
  <c r="D183" i="14"/>
  <c r="D184" i="14"/>
  <c r="D180" i="14"/>
  <c r="D179" i="14"/>
  <c r="D178" i="14"/>
  <c r="D177" i="14"/>
  <c r="D170" i="14"/>
  <c r="F170" i="14"/>
  <c r="F164" i="14"/>
  <c r="E45" i="14"/>
  <c r="E40" i="14"/>
  <c r="E37" i="14"/>
  <c r="E33" i="14"/>
  <c r="E32" i="14"/>
  <c r="F59" i="14"/>
  <c r="D59" i="14"/>
  <c r="F53" i="14"/>
  <c r="D53" i="14"/>
  <c r="F57" i="14"/>
  <c r="F56" i="14"/>
  <c r="D57" i="14"/>
  <c r="D56" i="14"/>
  <c r="D117" i="14"/>
  <c r="C37" i="14"/>
  <c r="H59" i="14"/>
  <c r="F116" i="14"/>
  <c r="F114" i="14"/>
  <c r="H116" i="14"/>
  <c r="F118" i="14"/>
  <c r="G118" i="14"/>
  <c r="H65" i="14"/>
  <c r="H67" i="14"/>
  <c r="H109" i="14"/>
  <c r="G108" i="14"/>
  <c r="G105" i="14"/>
  <c r="H100" i="14"/>
  <c r="H75" i="14"/>
  <c r="F71" i="14"/>
  <c r="G54" i="14"/>
  <c r="G53" i="14"/>
  <c r="G52" i="14"/>
  <c r="G78" i="14"/>
  <c r="F63" i="14"/>
  <c r="H63" i="14"/>
  <c r="F62" i="14"/>
  <c r="F55" i="14"/>
  <c r="G60" i="14"/>
  <c r="G57" i="14"/>
  <c r="G56" i="14"/>
  <c r="G48" i="14"/>
  <c r="G47" i="14"/>
  <c r="F45" i="14"/>
  <c r="H46" i="14"/>
  <c r="H44" i="14"/>
  <c r="G42" i="14"/>
  <c r="H41" i="14"/>
  <c r="D131" i="14"/>
  <c r="D76" i="14"/>
  <c r="C171" i="14"/>
  <c r="C178" i="14"/>
  <c r="C164" i="14"/>
  <c r="C180" i="14"/>
  <c r="C181" i="14"/>
  <c r="C182" i="14"/>
  <c r="C183" i="14"/>
  <c r="C184" i="14"/>
  <c r="C179" i="14"/>
  <c r="D143" i="14"/>
  <c r="D130" i="14"/>
  <c r="C140" i="14"/>
  <c r="C76" i="14"/>
  <c r="H179" i="14"/>
  <c r="D71" i="14"/>
  <c r="C45" i="14"/>
  <c r="C40" i="14"/>
  <c r="D45" i="14"/>
  <c r="F33" i="14"/>
  <c r="C143" i="14"/>
  <c r="C130" i="14"/>
  <c r="C107" i="14"/>
  <c r="C104" i="14"/>
  <c r="C99" i="14"/>
  <c r="C71" i="14"/>
  <c r="C62" i="14"/>
  <c r="C55" i="14"/>
  <c r="D43" i="14"/>
  <c r="C33" i="14"/>
  <c r="C157" i="14"/>
  <c r="D164" i="14"/>
  <c r="F157" i="14"/>
  <c r="D134" i="14"/>
  <c r="D133" i="14"/>
  <c r="D140" i="14"/>
  <c r="D33" i="14"/>
  <c r="D66" i="14"/>
  <c r="D62" i="14"/>
  <c r="D61" i="14"/>
  <c r="H131" i="14"/>
  <c r="C131" i="14"/>
  <c r="E95" i="14"/>
  <c r="H95" i="14"/>
  <c r="F37" i="14"/>
  <c r="H37" i="14"/>
  <c r="H49" i="14"/>
  <c r="G49" i="14"/>
  <c r="G34" i="14"/>
  <c r="G35" i="14"/>
  <c r="G36" i="14"/>
  <c r="D171" i="14"/>
  <c r="D157" i="14"/>
  <c r="F184" i="14"/>
  <c r="G184" i="14"/>
  <c r="F183" i="14"/>
  <c r="H183" i="14"/>
  <c r="G183" i="14"/>
  <c r="F182" i="14"/>
  <c r="H182" i="14"/>
  <c r="F181" i="14"/>
  <c r="H181" i="14"/>
  <c r="F180" i="14"/>
  <c r="G180" i="14"/>
  <c r="E157" i="14"/>
  <c r="G77" i="14"/>
  <c r="H77" i="14"/>
  <c r="E179" i="14"/>
  <c r="E171" i="14"/>
  <c r="E164" i="14"/>
  <c r="C121" i="14"/>
  <c r="C114" i="14"/>
  <c r="C152" i="14"/>
  <c r="C148" i="14"/>
  <c r="D87" i="14"/>
  <c r="E87" i="14"/>
  <c r="G87" i="14"/>
  <c r="F87" i="14"/>
  <c r="C87" i="14"/>
  <c r="D84" i="14"/>
  <c r="D79" i="14"/>
  <c r="E84" i="14"/>
  <c r="F84" i="14"/>
  <c r="C84" i="14"/>
  <c r="D81" i="14"/>
  <c r="E81" i="14"/>
  <c r="H81" i="14"/>
  <c r="F81" i="14"/>
  <c r="C81" i="14"/>
  <c r="C79" i="14"/>
  <c r="E71" i="14"/>
  <c r="E62" i="14"/>
  <c r="E55" i="14"/>
  <c r="E51" i="14"/>
  <c r="E50" i="14"/>
  <c r="E96" i="14"/>
  <c r="E97" i="14"/>
  <c r="G37" i="14"/>
  <c r="H39" i="14"/>
  <c r="H38" i="14"/>
  <c r="H36" i="14"/>
  <c r="H35" i="14"/>
  <c r="H34" i="14"/>
  <c r="G91" i="14"/>
  <c r="G85" i="14"/>
  <c r="G41" i="14"/>
  <c r="G44" i="14"/>
  <c r="G61" i="14"/>
  <c r="G68" i="14"/>
  <c r="G69" i="14"/>
  <c r="G70" i="14"/>
  <c r="G73" i="14"/>
  <c r="G74" i="14"/>
  <c r="G80" i="14"/>
  <c r="G81" i="14"/>
  <c r="G82" i="14"/>
  <c r="G86" i="14"/>
  <c r="G89" i="14"/>
  <c r="G90" i="14"/>
  <c r="G92" i="14"/>
  <c r="G93" i="14"/>
  <c r="G94" i="14"/>
  <c r="H101" i="14"/>
  <c r="H102" i="14"/>
  <c r="H103" i="14"/>
  <c r="H106" i="14"/>
  <c r="H110" i="14"/>
  <c r="H111" i="14"/>
  <c r="G101" i="14"/>
  <c r="G102" i="14"/>
  <c r="G103" i="14"/>
  <c r="G106" i="14"/>
  <c r="G110" i="14"/>
  <c r="G111" i="14"/>
  <c r="D107" i="14"/>
  <c r="E107" i="14"/>
  <c r="H107" i="14"/>
  <c r="D104" i="14"/>
  <c r="E104" i="14"/>
  <c r="H104" i="14"/>
  <c r="D99" i="14"/>
  <c r="E99" i="14"/>
  <c r="H115" i="14"/>
  <c r="H119" i="14"/>
  <c r="H120" i="14"/>
  <c r="H122" i="14"/>
  <c r="H123" i="14"/>
  <c r="H124" i="14"/>
  <c r="H125" i="14"/>
  <c r="G115" i="14"/>
  <c r="G119" i="14"/>
  <c r="G120" i="14"/>
  <c r="G122" i="14"/>
  <c r="G123" i="14"/>
  <c r="G124" i="14"/>
  <c r="G125" i="14"/>
  <c r="E114" i="14"/>
  <c r="D121" i="14"/>
  <c r="E121" i="14"/>
  <c r="G121" i="14"/>
  <c r="E140" i="14"/>
  <c r="F140" i="14"/>
  <c r="G140" i="14"/>
  <c r="H135" i="14"/>
  <c r="H136" i="14"/>
  <c r="H137" i="14"/>
  <c r="H138" i="14"/>
  <c r="H139" i="14"/>
  <c r="H141" i="14"/>
  <c r="H142" i="14"/>
  <c r="H144" i="14"/>
  <c r="H145" i="14"/>
  <c r="H146" i="14"/>
  <c r="H133" i="14"/>
  <c r="G135" i="14"/>
  <c r="G136" i="14"/>
  <c r="G137" i="14"/>
  <c r="G138" i="14"/>
  <c r="G139" i="14"/>
  <c r="G141" i="14"/>
  <c r="G142" i="14"/>
  <c r="G144" i="14"/>
  <c r="G145" i="14"/>
  <c r="G146" i="14"/>
  <c r="G133" i="14"/>
  <c r="F143" i="14"/>
  <c r="F134" i="14"/>
  <c r="G134" i="14"/>
  <c r="H149" i="14"/>
  <c r="H150" i="14"/>
  <c r="H151" i="14"/>
  <c r="H153" i="14"/>
  <c r="H154" i="14"/>
  <c r="H155" i="14"/>
  <c r="G149" i="14"/>
  <c r="G150" i="14"/>
  <c r="G151" i="14"/>
  <c r="G153" i="14"/>
  <c r="G154" i="14"/>
  <c r="G155" i="14"/>
  <c r="E152" i="14"/>
  <c r="F152" i="14"/>
  <c r="H152" i="14"/>
  <c r="E148" i="14"/>
  <c r="H148" i="14"/>
  <c r="F148" i="14"/>
  <c r="G148" i="14"/>
  <c r="F171" i="14"/>
  <c r="H171" i="14"/>
  <c r="H158" i="14"/>
  <c r="H159" i="14"/>
  <c r="H160" i="14"/>
  <c r="H161" i="14"/>
  <c r="H162" i="14"/>
  <c r="H163" i="14"/>
  <c r="H165" i="14"/>
  <c r="H166" i="14"/>
  <c r="H167" i="14"/>
  <c r="H168" i="14"/>
  <c r="H169" i="14"/>
  <c r="H170" i="14"/>
  <c r="H172" i="14"/>
  <c r="H173" i="14"/>
  <c r="H174" i="14"/>
  <c r="H175" i="14"/>
  <c r="H176" i="14"/>
  <c r="H177" i="14"/>
  <c r="H185" i="14"/>
  <c r="G158" i="14"/>
  <c r="G159" i="14"/>
  <c r="G160" i="14"/>
  <c r="G161" i="14"/>
  <c r="G162" i="14"/>
  <c r="G163" i="14"/>
  <c r="G165" i="14"/>
  <c r="G166" i="14"/>
  <c r="G167" i="14"/>
  <c r="G168" i="14"/>
  <c r="G169" i="14"/>
  <c r="G170" i="14"/>
  <c r="G172" i="14"/>
  <c r="G173" i="14"/>
  <c r="G174" i="14"/>
  <c r="G175" i="14"/>
  <c r="G176" i="14"/>
  <c r="G177" i="14"/>
  <c r="H61" i="14"/>
  <c r="H66" i="14"/>
  <c r="H68" i="14"/>
  <c r="H92" i="14"/>
  <c r="H93" i="14"/>
  <c r="H94" i="14"/>
  <c r="E143" i="14"/>
  <c r="D148" i="14"/>
  <c r="D152" i="14"/>
  <c r="H89" i="14"/>
  <c r="H73" i="14"/>
  <c r="H69" i="14"/>
  <c r="H86" i="14"/>
  <c r="H82" i="14"/>
  <c r="H80" i="14"/>
  <c r="H74" i="14"/>
  <c r="H70" i="14"/>
  <c r="H90" i="14"/>
  <c r="H85" i="14"/>
  <c r="H143" i="14"/>
  <c r="G66" i="14"/>
  <c r="H88" i="14"/>
  <c r="H91" i="14"/>
  <c r="G83" i="14"/>
  <c r="H83" i="14"/>
  <c r="G143" i="14"/>
  <c r="G88" i="14"/>
  <c r="H43" i="14"/>
  <c r="G43" i="14"/>
  <c r="H87" i="14"/>
  <c r="H140" i="14"/>
  <c r="F79" i="14"/>
  <c r="G79" i="14"/>
  <c r="H130" i="14"/>
  <c r="G58" i="14"/>
  <c r="H58" i="14"/>
  <c r="H127" i="14"/>
  <c r="H128" i="14"/>
  <c r="H129" i="14"/>
  <c r="G182" i="14"/>
  <c r="H180" i="14"/>
  <c r="G181" i="14"/>
  <c r="H54" i="14"/>
  <c r="G64" i="14"/>
  <c r="G67" i="14"/>
  <c r="H47" i="14"/>
  <c r="H72" i="14"/>
  <c r="G72" i="14"/>
  <c r="H60" i="14"/>
  <c r="H57" i="14"/>
  <c r="H42" i="14"/>
  <c r="H48" i="14"/>
  <c r="D112" i="14"/>
  <c r="F99" i="14"/>
  <c r="G100" i="14"/>
  <c r="G65" i="14"/>
  <c r="H79" i="14"/>
  <c r="G152" i="14"/>
  <c r="G179" i="14"/>
  <c r="C112" i="14"/>
  <c r="D40" i="14"/>
  <c r="C51" i="14"/>
  <c r="C50" i="14"/>
  <c r="C96" i="14"/>
  <c r="G84" i="14"/>
  <c r="H105" i="14"/>
  <c r="D55" i="14"/>
  <c r="G117" i="14"/>
  <c r="H117" i="14"/>
  <c r="D95" i="14"/>
  <c r="D32" i="14"/>
  <c r="C32" i="14"/>
  <c r="C95" i="14"/>
  <c r="H99" i="14"/>
  <c r="H134" i="14"/>
  <c r="G33" i="14"/>
  <c r="G32" i="14"/>
  <c r="G59" i="14"/>
  <c r="H84" i="14"/>
  <c r="H121" i="14"/>
  <c r="D114" i="14"/>
  <c r="H52" i="14"/>
  <c r="G71" i="14"/>
  <c r="H71" i="14"/>
  <c r="H64" i="14"/>
  <c r="H56" i="14"/>
  <c r="F104" i="14"/>
  <c r="F107" i="14"/>
  <c r="F112" i="14"/>
  <c r="G109" i="14"/>
  <c r="H78" i="14"/>
  <c r="F76" i="14"/>
  <c r="G75" i="14"/>
  <c r="H33" i="14"/>
  <c r="G45" i="14"/>
  <c r="H45" i="14"/>
  <c r="F40" i="14"/>
  <c r="H53" i="14"/>
  <c r="G46" i="14"/>
  <c r="H108" i="14"/>
  <c r="G99" i="14"/>
  <c r="C97" i="14"/>
  <c r="H76" i="14"/>
  <c r="G76" i="14"/>
  <c r="G40" i="14"/>
  <c r="F95" i="14"/>
  <c r="H40" i="14"/>
  <c r="F32" i="14"/>
  <c r="H32" i="14"/>
  <c r="C127" i="14"/>
  <c r="C129" i="14"/>
  <c r="C128" i="14"/>
  <c r="D51" i="14"/>
  <c r="D50" i="14"/>
  <c r="D96" i="14"/>
  <c r="D97" i="14"/>
  <c r="D128" i="14"/>
  <c r="D127" i="14"/>
  <c r="D129" i="14"/>
  <c r="G164" i="14"/>
  <c r="G157" i="14"/>
  <c r="G171" i="14"/>
  <c r="H164" i="14"/>
  <c r="H157" i="14"/>
  <c r="E178" i="14"/>
  <c r="G107" i="14"/>
  <c r="G104" i="14"/>
  <c r="E112" i="14"/>
  <c r="G112" i="14"/>
  <c r="H112" i="14"/>
  <c r="G95" i="14"/>
  <c r="H62" i="14"/>
  <c r="G116" i="14"/>
  <c r="G63" i="14"/>
  <c r="F51" i="14"/>
  <c r="H55" i="14"/>
  <c r="G55" i="14"/>
  <c r="G51" i="14"/>
  <c r="H114" i="14"/>
  <c r="G114" i="14"/>
  <c r="H118" i="14"/>
  <c r="G62" i="14"/>
  <c r="F50" i="14"/>
  <c r="H51" i="14"/>
  <c r="F96" i="14"/>
  <c r="G50" i="14"/>
  <c r="H50" i="14"/>
  <c r="H96" i="14"/>
  <c r="F97" i="14"/>
  <c r="G96" i="14"/>
  <c r="H97" i="14"/>
  <c r="G97" i="14"/>
  <c r="H184" i="14"/>
  <c r="F178" i="14"/>
  <c r="G178" i="14"/>
  <c r="H178" i="14"/>
</calcChain>
</file>

<file path=xl/sharedStrings.xml><?xml version="1.0" encoding="utf-8"?>
<sst xmlns="http://schemas.openxmlformats.org/spreadsheetml/2006/main" count="256" uniqueCount="235">
  <si>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</si>
  <si>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</si>
  <si>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</si>
  <si>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</si>
  <si>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</si>
  <si>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</si>
  <si>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</si>
  <si>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</si>
  <si>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</si>
  <si>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</si>
  <si>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</si>
  <si>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</si>
  <si>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</si>
  <si>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</si>
  <si>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</si>
  <si>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</si>
  <si>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</si>
  <si>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</si>
  <si>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</si>
  <si>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</si>
  <si>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</si>
  <si>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</si>
  <si>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</si>
  <si>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</si>
  <si>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</si>
  <si>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</si>
  <si>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</si>
  <si>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</si>
  <si>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</si>
  <si>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</si>
  <si>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</si>
  <si>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</si>
  <si>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</si>
  <si>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</si>
  <si>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</si>
  <si>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</si>
  <si>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</si>
  <si>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</si>
  <si>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</si>
  <si>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</si>
  <si>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</si>
  <si>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</si>
  <si>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</si>
  <si>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</si>
  <si>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</si>
  <si>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</si>
  <si>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</si>
  <si>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</si>
  <si>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</si>
  <si>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</si>
  <si>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</si>
  <si>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</si>
  <si>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</si>
  <si>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</si>
  <si>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</si>
  <si>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</si>
  <si>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</si>
  <si>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</si>
  <si>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</si>
  <si>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</si>
  <si>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</si>
  <si>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</si>
  <si>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</si>
  <si>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</si>
  <si>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</si>
  <si>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</si>
  <si>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</si>
  <si>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</si>
  <si>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</si>
  <si>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</si>
  <si>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</si>
  <si>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</si>
  <si>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</si>
  <si>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</si>
  <si>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</si>
  <si>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</si>
  <si>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</si>
  <si>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</si>
  <si>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</si>
  <si>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</si>
  <si>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</si>
  <si>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</si>
  <si>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</si>
  <si>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</si>
  <si>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</si>
  <si>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</si>
  <si>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</si>
  <si>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</si>
  <si>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</si>
  <si>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</si>
  <si>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</si>
  <si>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</si>
  <si>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</si>
  <si>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</si>
  <si>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</si>
  <si>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</si>
  <si>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</si>
  <si>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</si>
  <si>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</si>
  <si>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</si>
  <si>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</si>
  <si>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</si>
  <si>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</si>
  <si>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</si>
  <si>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</si>
  <si>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</si>
  <si>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</si>
  <si>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</si>
  <si>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</si>
  <si>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</si>
  <si>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</si>
  <si>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</si>
  <si>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</si>
  <si>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</si>
  <si>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</si>
  <si>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</si>
  <si>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r>
      <t xml:space="preserve">інші доходи </t>
    </r>
    <r>
      <rPr>
        <i/>
        <sz val="14"/>
        <rFont val="Times New Roman"/>
        <family val="1"/>
        <charset val="204"/>
      </rPr>
      <t>(розшифрувати)</t>
    </r>
  </si>
  <si>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</si>
  <si>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</si>
  <si>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</si>
  <si>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</si>
  <si>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</si>
  <si>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</si>
  <si>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</si>
  <si>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</si>
  <si>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</si>
  <si>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</si>
  <si>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</si>
  <si>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</si>
  <si>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</si>
  <si>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</si>
  <si>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</si>
  <si>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</si>
  <si>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</si>
  <si>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</si>
  <si>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</si>
  <si>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</si>
  <si>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</si>
  <si>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</si>
  <si>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</si>
  <si>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</si>
  <si>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</si>
  <si>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</si>
  <si>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</si>
  <si>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</si>
  <si>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</si>
  <si>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</si>
  <si>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</si>
  <si>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</si>
  <si>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</si>
  <si>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</si>
  <si>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</si>
  <si>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</si>
  <si>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</si>
  <si>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</si>
  <si>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</si>
  <si>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</si>
  <si>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 xml:space="preserve">Інші поточні витрати </t>
    </r>
    <r>
      <rPr>
        <i/>
        <sz val="14"/>
        <rFont val="Times New Roman"/>
        <family val="1"/>
        <charset val="204"/>
      </rPr>
      <t>(розшифрувати)</t>
    </r>
  </si>
  <si>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</si>
  <si>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</si>
  <si>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</si>
  <si>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</si>
  <si>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</si>
  <si>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</si>
  <si>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</si>
  <si>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</si>
  <si>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</si>
  <si>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</si>
  <si>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</si>
  <si>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</si>
  <si>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</si>
  <si>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</si>
  <si>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</si>
  <si>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</si>
  <si>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</si>
  <si>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</si>
  <si>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</si>
  <si>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</si>
  <si>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</si>
  <si>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</si>
  <si>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</si>
  <si>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</si>
  <si>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</si>
  <si>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</si>
  <si>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</si>
  <si>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</si>
  <si>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</si>
  <si>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</si>
  <si>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</si>
  <si>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</si>
  <si>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</si>
  <si>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</si>
  <si>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</si>
  <si>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</si>
  <si>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</si>
  <si>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</si>
  <si>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</si>
  <si>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</si>
  <si>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</si>
  <si>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</si>
  <si>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</si>
  <si>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</si>
  <si>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</si>
  <si>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</si>
  <si>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</si>
  <si>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</si>
  <si>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</si>
  <si>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</si>
  <si>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дохід в сумі понесених витрат</t>
  </si>
  <si>
    <t>відшкодування комунальних послуг, податків орендарями</t>
  </si>
  <si>
    <t>неопераційний дохід від амортизації НА та ОЗ, що отримані  як цільове фінансування</t>
  </si>
  <si>
    <t>відсотки по депозиту</t>
  </si>
  <si>
    <t>1045/3</t>
  </si>
  <si>
    <t>1045/4</t>
  </si>
  <si>
    <t>Податки, пеня, збори</t>
  </si>
  <si>
    <t>2070/1</t>
  </si>
  <si>
    <t>Поточний ремонт</t>
  </si>
  <si>
    <t>2070/2</t>
  </si>
  <si>
    <t>Комунальне некомерційне підприємство Сумської обласної ради "Обласна спеціалізована лікарня у м. Глухів"</t>
  </si>
  <si>
    <t xml:space="preserve">Комунальне некомерційне підприємство </t>
  </si>
  <si>
    <t>м. Глухів (Шосткинський район)</t>
  </si>
  <si>
    <t>Охорона здоров'я</t>
  </si>
  <si>
    <t>Діяльність лікувальних закладів</t>
  </si>
  <si>
    <t>41400, Сумська область, м. Глухів, вул. Інститутська, 3</t>
  </si>
  <si>
    <t>0544422235</t>
  </si>
  <si>
    <t>Директор Шуляк Г.І.</t>
  </si>
  <si>
    <t>_____Галина ШУЛЯК____________________________</t>
  </si>
  <si>
    <r>
      <t>Керівник</t>
    </r>
    <r>
      <rPr>
        <sz val="14"/>
        <rFont val="Times New Roman"/>
        <family val="1"/>
        <charset val="204"/>
      </rPr>
      <t xml:space="preserve">   _</t>
    </r>
    <r>
      <rPr>
        <u/>
        <sz val="14"/>
        <rFont val="Times New Roman"/>
        <family val="1"/>
        <charset val="204"/>
      </rPr>
      <t>директор</t>
    </r>
    <r>
      <rPr>
        <sz val="14"/>
        <rFont val="Times New Roman"/>
        <family val="1"/>
        <charset val="204"/>
      </rPr>
      <t>____________________________</t>
    </r>
  </si>
  <si>
    <t>86.10</t>
  </si>
  <si>
    <t>Сумська обласна рада</t>
  </si>
  <si>
    <t>Витрати на створенння резерву відпусток</t>
  </si>
  <si>
    <r>
      <t>Звітний період (__ІV__ квартал__</t>
    </r>
    <r>
      <rPr>
        <u/>
        <sz val="14"/>
        <rFont val="Times New Roman"/>
        <family val="1"/>
        <charset val="204"/>
      </rPr>
      <t>2024</t>
    </r>
    <r>
      <rPr>
        <sz val="14"/>
        <rFont val="Times New Roman"/>
        <family val="1"/>
        <charset val="204"/>
      </rPr>
      <t>_ рік)</t>
    </r>
  </si>
  <si>
    <r>
      <t>за ___</t>
    </r>
    <r>
      <rPr>
        <b/>
        <u/>
        <sz val="14"/>
        <rFont val="Times New Roman"/>
        <family val="1"/>
        <charset val="204"/>
      </rPr>
      <t>ІV  квартал 2024 року_</t>
    </r>
    <r>
      <rPr>
        <b/>
        <sz val="14"/>
        <rFont val="Times New Roman"/>
        <family val="1"/>
        <charset val="204"/>
      </rPr>
      <t>_____________</t>
    </r>
  </si>
  <si>
    <t>Програма захисту населення і територій Глухівської міської ради від надзвичайних ситуацій техногенного і природного характеру на 2022-2025 роки</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</si>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</sst>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3" formatCode="#,##0&quot;р.&quot;;[Red]\-#,##0&quot;р.&quot;"/>
    <numFmt numFmtId="174" formatCode="#,##0.00&quot;р.&quot;;\-#,##0.00&quot;р.&quot;"/>
    <numFmt numFmtId="179" formatCode="_-* #,##0.00_р_._-;\-* #,##0.00_р_._-;_-* &quot;-&quot;??_р_._-;_-@_-"/>
    <numFmt numFmtId="187" formatCode="_-* #,##0.00_₴_-;\-* #,##0.00_₴_-;_-* &quot;-&quot;??_₴_-;_-@_-"/>
    <numFmt numFmtId="195" formatCode="_-* #,##0.00\ _г_р_н_._-;\-* #,##0.00\ _г_р_н_._-;_-* &quot;-&quot;??\ _г_р_н_._-;_-@_-"/>
    <numFmt numFmtId="196" formatCode="0.0"/>
    <numFmt numFmtId="197" formatCode="#,##0.0"/>
    <numFmt numFmtId="202" formatCode="###\ ##0.000"/>
    <numFmt numFmtId="203" formatCode="_(&quot;$&quot;* #,##0.00_);_(&quot;$&quot;* \(#,##0.00\);_(&quot;$&quot;* &quot;-&quot;??_);_(@_)"/>
    <numFmt numFmtId="204" formatCode="_(* #,##0_);_(* \(#,##0\);_(* &quot;-&quot;_);_(@_)"/>
    <numFmt numFmtId="205" formatCode="_(* #,##0.00_);_(* \(#,##0.00\);_(* &quot;-&quot;??_);_(@_)"/>
    <numFmt numFmtId="206" formatCode="#,##0.0_ ;[Red]\-#,##0.0\ "/>
    <numFmt numFmtId="207" formatCode="0.0;\(0.0\);\ ;\-"/>
    <numFmt numFmtId="213" formatCode="_(* #,##0.0_);_(* \(#,##0.0\);_(* &quot;-&quot;_);_(@_)"/>
    <numFmt numFmtId="214" formatCode="_(* #,##0.00_);_(* \(#,##0.00\);_(* &quot;-&quot;_);_(@_)"/>
  </numFmts>
  <fonts count="69">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u/>
      <sz val="14"/>
      <name val="Times New Roman"/>
      <family val="1"/>
      <charset val="204"/>
    </font>
    <font>
      <sz val="16"/>
      <name val="Times New Roman"/>
      <family val="1"/>
      <charset val="204"/>
    </font>
    <font>
      <sz val="11"/>
      <color theme="1"/>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95"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2"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3"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8"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8" fillId="0" borderId="0"/>
    <xf numFmtId="0" fontId="68" fillId="0" borderId="0"/>
    <xf numFmtId="0" fontId="68" fillId="0" borderId="0"/>
    <xf numFmtId="0" fontId="68" fillId="0" borderId="0"/>
    <xf numFmtId="0" fontId="1"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1" fillId="0" borderId="0"/>
    <xf numFmtId="0" fontId="68"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4" fontId="62" fillId="0" borderId="0" applyFont="0" applyFill="0" applyBorder="0" applyAlignment="0" applyProtection="0"/>
    <xf numFmtId="205" fontId="62"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74"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206" fontId="2" fillId="0" borderId="0" applyFont="0" applyFill="0" applyBorder="0" applyAlignment="0" applyProtection="0"/>
    <xf numFmtId="206" fontId="2" fillId="0" borderId="0" applyFont="0" applyFill="0" applyBorder="0" applyAlignment="0" applyProtection="0"/>
    <xf numFmtId="179" fontId="2"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73" fontId="2" fillId="0" borderId="0" applyFont="0" applyFill="0" applyBorder="0" applyAlignment="0" applyProtection="0"/>
    <xf numFmtId="195"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7" fontId="64" fillId="22" borderId="12" applyFill="0" applyBorder="0">
      <alignment horizontal="center" vertical="center" wrapText="1"/>
      <protection locked="0"/>
    </xf>
    <xf numFmtId="202" fontId="65" fillId="0" borderId="0">
      <alignment wrapText="1"/>
    </xf>
    <xf numFmtId="202" fontId="32" fillId="0" borderId="0">
      <alignment wrapText="1"/>
    </xf>
  </cellStyleXfs>
  <cellXfs count="123">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0"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16"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6" xfId="0" applyFont="1" applyFill="1" applyBorder="1" applyAlignment="1">
      <alignment vertical="center" wrapText="1"/>
    </xf>
    <xf numFmtId="0" fontId="0" fillId="0" borderId="0" xfId="0" applyFill="1"/>
    <xf numFmtId="49" fontId="5" fillId="0" borderId="0" xfId="0" applyNumberFormat="1" applyFont="1" applyFill="1" applyBorder="1" applyAlignment="1">
      <alignment horizontal="center" vertical="center"/>
    </xf>
    <xf numFmtId="204" fontId="5" fillId="0" borderId="0" xfId="0" applyNumberFormat="1" applyFont="1" applyFill="1" applyBorder="1" applyAlignment="1">
      <alignment horizontal="center" vertical="center" wrapText="1"/>
    </xf>
    <xf numFmtId="204" fontId="7" fillId="0" borderId="0" xfId="0" applyNumberFormat="1" applyFont="1" applyFill="1" applyBorder="1" applyAlignment="1">
      <alignment horizontal="center" vertical="center" wrapText="1"/>
    </xf>
    <xf numFmtId="197" fontId="7" fillId="0" borderId="0" xfId="0" applyNumberFormat="1" applyFont="1" applyFill="1" applyBorder="1" applyAlignment="1">
      <alignment horizontal="center" vertical="center" wrapText="1"/>
    </xf>
    <xf numFmtId="0" fontId="5" fillId="0" borderId="15" xfId="0" applyFont="1" applyFill="1" applyBorder="1" applyAlignment="1">
      <alignment horizontal="left" vertical="center"/>
    </xf>
    <xf numFmtId="0" fontId="5" fillId="0" borderId="17" xfId="0" applyFont="1" applyFill="1" applyBorder="1" applyAlignment="1">
      <alignment vertical="center" wrapText="1"/>
    </xf>
    <xf numFmtId="0" fontId="5" fillId="0" borderId="14" xfId="0" applyFont="1" applyFill="1" applyBorder="1" applyAlignment="1">
      <alignment horizontal="left" vertical="center"/>
    </xf>
    <xf numFmtId="0" fontId="0" fillId="0" borderId="0" xfId="0" applyAlignment="1">
      <alignment vertical="top" wrapText="1"/>
    </xf>
    <xf numFmtId="213" fontId="5" fillId="29" borderId="3" xfId="0" applyNumberFormat="1" applyFont="1" applyFill="1" applyBorder="1" applyAlignment="1">
      <alignment horizontal="center" vertical="center" wrapText="1"/>
    </xf>
    <xf numFmtId="197" fontId="5" fillId="29" borderId="3" xfId="0" applyNumberFormat="1" applyFont="1" applyFill="1" applyBorder="1" applyAlignment="1">
      <alignment horizontal="right" vertical="center" wrapText="1"/>
    </xf>
    <xf numFmtId="213" fontId="4" fillId="29" borderId="3" xfId="0" applyNumberFormat="1" applyFont="1" applyFill="1" applyBorder="1" applyAlignment="1">
      <alignment horizontal="center" vertical="center" wrapText="1"/>
    </xf>
    <xf numFmtId="214" fontId="4" fillId="29" borderId="3" xfId="0" applyNumberFormat="1" applyFont="1" applyFill="1" applyBorder="1" applyAlignment="1">
      <alignment horizontal="center" vertical="center" wrapText="1"/>
    </xf>
    <xf numFmtId="214" fontId="5" fillId="29" borderId="3" xfId="0" applyNumberFormat="1" applyFont="1" applyFill="1" applyBorder="1" applyAlignment="1">
      <alignment horizontal="center" vertical="center" wrapText="1"/>
    </xf>
    <xf numFmtId="0" fontId="4" fillId="29" borderId="3" xfId="182" applyFont="1" applyFill="1" applyBorder="1" applyAlignment="1">
      <alignment vertical="center" wrapText="1"/>
      <protection locked="0"/>
    </xf>
    <xf numFmtId="0" fontId="5" fillId="29" borderId="3" xfId="0" applyFont="1" applyFill="1" applyBorder="1" applyAlignment="1">
      <alignment horizontal="center" vertical="center"/>
    </xf>
    <xf numFmtId="213" fontId="4" fillId="29" borderId="18" xfId="0" applyNumberFormat="1" applyFont="1" applyFill="1" applyBorder="1" applyAlignment="1">
      <alignment horizontal="center" vertical="center" wrapText="1"/>
    </xf>
    <xf numFmtId="197" fontId="4" fillId="29" borderId="18" xfId="0" applyNumberFormat="1" applyFont="1" applyFill="1" applyBorder="1" applyAlignment="1">
      <alignment horizontal="right" vertical="center" wrapText="1"/>
    </xf>
    <xf numFmtId="213" fontId="5" fillId="29" borderId="18" xfId="0" applyNumberFormat="1" applyFont="1" applyFill="1" applyBorder="1" applyAlignment="1">
      <alignment horizontal="center" vertical="center" wrapText="1"/>
    </xf>
    <xf numFmtId="197" fontId="5" fillId="29" borderId="18" xfId="0" applyNumberFormat="1" applyFont="1" applyFill="1" applyBorder="1" applyAlignment="1">
      <alignment horizontal="right" vertical="center" wrapText="1"/>
    </xf>
    <xf numFmtId="0" fontId="5" fillId="29" borderId="3" xfId="182" applyFont="1" applyFill="1" applyBorder="1" applyAlignment="1">
      <alignment vertical="center" wrapText="1"/>
      <protection locked="0"/>
    </xf>
    <xf numFmtId="0" fontId="7" fillId="29" borderId="3" xfId="182" applyFont="1" applyFill="1" applyBorder="1" applyAlignment="1">
      <alignment vertical="center" wrapText="1"/>
      <protection locked="0"/>
    </xf>
    <xf numFmtId="0" fontId="5" fillId="29" borderId="3" xfId="0" applyFont="1" applyFill="1" applyBorder="1" applyAlignment="1">
      <alignment vertical="center" wrapText="1"/>
    </xf>
    <xf numFmtId="0" fontId="5" fillId="29" borderId="3" xfId="0" applyFont="1" applyFill="1" applyBorder="1" applyAlignment="1" applyProtection="1">
      <alignment vertical="center" wrapText="1"/>
      <protection locked="0"/>
    </xf>
    <xf numFmtId="0" fontId="4" fillId="29" borderId="3" xfId="0" applyFont="1" applyFill="1" applyBorder="1" applyAlignment="1" applyProtection="1">
      <alignment vertical="center" wrapText="1"/>
      <protection locked="0"/>
    </xf>
    <xf numFmtId="0" fontId="4" fillId="29" borderId="3" xfId="0" applyFont="1" applyFill="1" applyBorder="1" applyAlignment="1">
      <alignment horizontal="center" vertical="center"/>
    </xf>
    <xf numFmtId="49" fontId="4" fillId="29" borderId="3" xfId="182" applyNumberFormat="1" applyFont="1" applyFill="1" applyBorder="1" applyAlignment="1">
      <alignment vertical="center" wrapText="1"/>
      <protection locked="0"/>
    </xf>
    <xf numFmtId="0" fontId="4" fillId="29" borderId="0" xfId="0" applyFont="1" applyFill="1" applyBorder="1" applyAlignment="1">
      <alignment horizontal="center" vertical="center"/>
    </xf>
    <xf numFmtId="49" fontId="5" fillId="29" borderId="3" xfId="182" applyNumberFormat="1" applyFont="1" applyFill="1" applyBorder="1" applyAlignment="1">
      <alignment vertical="center" wrapText="1"/>
      <protection locked="0"/>
    </xf>
    <xf numFmtId="49" fontId="8" fillId="29" borderId="3" xfId="182" applyNumberFormat="1" applyFont="1" applyFill="1" applyBorder="1" applyAlignment="1">
      <alignment vertical="center" wrapText="1"/>
      <protection locked="0"/>
    </xf>
    <xf numFmtId="0" fontId="4" fillId="29" borderId="3" xfId="0" applyFont="1" applyFill="1" applyBorder="1" applyAlignment="1">
      <alignment vertical="center" wrapText="1"/>
    </xf>
    <xf numFmtId="0" fontId="4" fillId="29" borderId="3" xfId="245" applyFont="1" applyFill="1" applyBorder="1" applyAlignment="1">
      <alignment horizontal="left" vertical="center" wrapText="1"/>
    </xf>
    <xf numFmtId="0" fontId="5" fillId="29" borderId="3" xfId="0" applyFont="1" applyFill="1" applyBorder="1" applyAlignment="1">
      <alignment horizontal="left" vertical="center" wrapText="1"/>
    </xf>
    <xf numFmtId="0" fontId="5" fillId="29" borderId="3" xfId="245" applyFont="1" applyFill="1" applyBorder="1" applyAlignment="1">
      <alignment horizontal="left" vertical="center" wrapText="1"/>
    </xf>
    <xf numFmtId="0" fontId="5" fillId="29" borderId="3" xfId="0" applyFont="1" applyFill="1" applyBorder="1" applyAlignment="1">
      <alignment horizontal="center" vertical="center" wrapText="1"/>
    </xf>
    <xf numFmtId="0" fontId="5" fillId="29" borderId="3" xfId="0" applyFont="1" applyFill="1" applyBorder="1" applyAlignment="1" applyProtection="1">
      <alignment horizontal="left" vertical="center" wrapText="1"/>
      <protection locked="0"/>
    </xf>
    <xf numFmtId="0" fontId="4" fillId="29" borderId="3" xfId="0" applyFont="1" applyFill="1" applyBorder="1" applyAlignment="1" applyProtection="1">
      <alignment horizontal="left" vertical="center" wrapText="1"/>
      <protection locked="0"/>
    </xf>
    <xf numFmtId="0" fontId="5" fillId="29" borderId="3" xfId="245" applyFont="1" applyFill="1" applyBorder="1" applyAlignment="1">
      <alignment horizontal="center" vertical="center"/>
    </xf>
    <xf numFmtId="0" fontId="4" fillId="29" borderId="18" xfId="0" applyFont="1" applyFill="1" applyBorder="1" applyAlignment="1" applyProtection="1">
      <alignment horizontal="left" vertical="center" wrapText="1"/>
      <protection locked="0"/>
    </xf>
    <xf numFmtId="0" fontId="5" fillId="29" borderId="3" xfId="0" quotePrefix="1" applyNumberFormat="1" applyFont="1" applyFill="1" applyBorder="1" applyAlignment="1">
      <alignment horizontal="center" vertical="center" wrapText="1"/>
    </xf>
    <xf numFmtId="204" fontId="4" fillId="29" borderId="18" xfId="0" applyNumberFormat="1" applyFont="1" applyFill="1" applyBorder="1" applyAlignment="1">
      <alignment horizontal="center" vertical="center" wrapText="1"/>
    </xf>
    <xf numFmtId="204" fontId="4" fillId="29" borderId="3" xfId="0" applyNumberFormat="1" applyFont="1" applyFill="1" applyBorder="1" applyAlignment="1">
      <alignment horizontal="center" vertical="center" wrapText="1"/>
    </xf>
    <xf numFmtId="0" fontId="5" fillId="29" borderId="3" xfId="0" applyNumberFormat="1" applyFont="1" applyFill="1" applyBorder="1" applyAlignment="1">
      <alignment horizontal="center" vertical="center" wrapText="1"/>
    </xf>
    <xf numFmtId="204" fontId="5" fillId="29" borderId="18" xfId="0" applyNumberFormat="1" applyFont="1" applyFill="1" applyBorder="1" applyAlignment="1">
      <alignment horizontal="center" vertical="center" wrapText="1"/>
    </xf>
    <xf numFmtId="0" fontId="5" fillId="29" borderId="3" xfId="0" applyNumberFormat="1" applyFont="1" applyFill="1" applyBorder="1" applyAlignment="1">
      <alignment horizontal="center" vertical="center"/>
    </xf>
    <xf numFmtId="0" fontId="5" fillId="29" borderId="18" xfId="0" quotePrefix="1" applyNumberFormat="1" applyFont="1" applyFill="1" applyBorder="1" applyAlignment="1">
      <alignment horizontal="center" vertical="center"/>
    </xf>
    <xf numFmtId="0" fontId="5" fillId="29" borderId="18" xfId="0" applyNumberFormat="1" applyFont="1" applyFill="1" applyBorder="1" applyAlignment="1">
      <alignment horizontal="center" vertical="center"/>
    </xf>
    <xf numFmtId="0" fontId="5" fillId="29" borderId="19" xfId="245" applyFont="1" applyFill="1" applyBorder="1" applyAlignment="1">
      <alignment horizontal="left" vertical="center" wrapText="1"/>
    </xf>
    <xf numFmtId="0" fontId="5" fillId="29" borderId="19" xfId="0" applyNumberFormat="1" applyFont="1" applyFill="1" applyBorder="1" applyAlignment="1">
      <alignment horizontal="center" vertical="center"/>
    </xf>
    <xf numFmtId="0" fontId="5" fillId="29" borderId="18" xfId="0" applyFont="1" applyFill="1" applyBorder="1" applyAlignment="1" applyProtection="1">
      <alignment horizontal="left" vertical="center" wrapText="1"/>
      <protection locked="0"/>
    </xf>
    <xf numFmtId="0" fontId="5" fillId="29" borderId="18" xfId="0" applyFont="1" applyFill="1" applyBorder="1" applyAlignment="1">
      <alignment horizontal="center" vertical="center"/>
    </xf>
    <xf numFmtId="0" fontId="5" fillId="29" borderId="13" xfId="0" applyFont="1" applyFill="1" applyBorder="1" applyAlignment="1" applyProtection="1">
      <alignment horizontal="left" vertical="center" wrapText="1"/>
      <protection locked="0"/>
    </xf>
    <xf numFmtId="0" fontId="5" fillId="29" borderId="13" xfId="0" applyFont="1" applyFill="1" applyBorder="1" applyAlignment="1">
      <alignment horizontal="center" vertical="center"/>
    </xf>
    <xf numFmtId="0" fontId="5" fillId="29" borderId="19" xfId="0" applyFont="1" applyFill="1" applyBorder="1" applyAlignment="1" applyProtection="1">
      <alignment horizontal="left" vertical="center" wrapText="1"/>
      <protection locked="0"/>
    </xf>
    <xf numFmtId="213" fontId="5" fillId="29" borderId="19" xfId="0" applyNumberFormat="1" applyFont="1" applyFill="1" applyBorder="1" applyAlignment="1">
      <alignment horizontal="center" vertical="center" wrapText="1"/>
    </xf>
    <xf numFmtId="197" fontId="5" fillId="29" borderId="19" xfId="0" applyNumberFormat="1" applyFont="1" applyFill="1" applyBorder="1" applyAlignment="1">
      <alignment horizontal="right" vertical="center" wrapText="1"/>
    </xf>
    <xf numFmtId="49" fontId="5" fillId="29" borderId="18" xfId="0" applyNumberFormat="1" applyFont="1" applyFill="1" applyBorder="1" applyAlignment="1">
      <alignment horizontal="center" vertical="center"/>
    </xf>
    <xf numFmtId="49" fontId="5" fillId="29" borderId="3" xfId="0" applyNumberFormat="1" applyFont="1" applyFill="1" applyBorder="1" applyAlignment="1">
      <alignment horizontal="center" vertical="center"/>
    </xf>
    <xf numFmtId="204" fontId="5" fillId="29" borderId="3" xfId="0" applyNumberFormat="1" applyFont="1" applyFill="1" applyBorder="1" applyAlignment="1">
      <alignment horizontal="center" vertical="center" wrapText="1"/>
    </xf>
    <xf numFmtId="49" fontId="5" fillId="29" borderId="13" xfId="0" applyNumberFormat="1" applyFont="1" applyFill="1" applyBorder="1" applyAlignment="1">
      <alignment horizontal="center" vertical="center"/>
    </xf>
    <xf numFmtId="0" fontId="4" fillId="29" borderId="3" xfId="0" applyFont="1" applyFill="1" applyBorder="1" applyAlignment="1">
      <alignment horizontal="left" vertical="center" wrapText="1"/>
    </xf>
    <xf numFmtId="2" fontId="5" fillId="0" borderId="3" xfId="237" applyNumberFormat="1" applyFont="1" applyFill="1" applyBorder="1" applyAlignment="1">
      <alignment horizontal="center" vertical="center" wrapText="1"/>
    </xf>
    <xf numFmtId="196" fontId="5" fillId="0" borderId="3" xfId="237" applyNumberFormat="1" applyFont="1" applyFill="1" applyBorder="1" applyAlignment="1">
      <alignment horizontal="center" vertical="center" wrapText="1"/>
    </xf>
    <xf numFmtId="213" fontId="5" fillId="0" borderId="18" xfId="0" applyNumberFormat="1" applyFont="1" applyFill="1" applyBorder="1" applyAlignment="1">
      <alignment horizontal="center" vertical="center" wrapText="1"/>
    </xf>
    <xf numFmtId="213" fontId="5" fillId="0" borderId="3" xfId="0" applyNumberFormat="1" applyFont="1" applyFill="1" applyBorder="1" applyAlignment="1">
      <alignment horizontal="center" vertical="center" wrapText="1"/>
    </xf>
    <xf numFmtId="214" fontId="5" fillId="0" borderId="3" xfId="0" applyNumberFormat="1" applyFont="1" applyFill="1" applyBorder="1" applyAlignment="1">
      <alignment horizontal="center" vertical="center" wrapText="1"/>
    </xf>
    <xf numFmtId="213" fontId="4" fillId="0" borderId="3" xfId="0" applyNumberFormat="1" applyFont="1" applyFill="1" applyBorder="1" applyAlignment="1">
      <alignment horizontal="center" vertical="center" wrapText="1"/>
    </xf>
    <xf numFmtId="213" fontId="4" fillId="0" borderId="18" xfId="0"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16" xfId="0" applyFont="1" applyFill="1" applyBorder="1" applyAlignment="1">
      <alignment horizontal="left" vertical="center" wrapText="1"/>
    </xf>
    <xf numFmtId="0" fontId="5" fillId="0" borderId="0" xfId="0" applyFont="1" applyFill="1" applyBorder="1" applyAlignment="1">
      <alignment horizontal="center" vertical="center"/>
    </xf>
    <xf numFmtId="0" fontId="5" fillId="0" borderId="15" xfId="0" applyFont="1" applyFill="1" applyBorder="1" applyAlignment="1">
      <alignment horizontal="left" vertical="center" wrapText="1"/>
    </xf>
    <xf numFmtId="0" fontId="5" fillId="29" borderId="0" xfId="0" applyFont="1" applyFill="1" applyBorder="1" applyAlignment="1">
      <alignment vertical="top" wrapText="1"/>
    </xf>
    <xf numFmtId="0" fontId="0" fillId="0" borderId="0" xfId="0" applyAlignment="1">
      <alignment wrapText="1"/>
    </xf>
    <xf numFmtId="0" fontId="0" fillId="0" borderId="23" xfId="0" applyBorder="1" applyAlignment="1">
      <alignment wrapText="1"/>
    </xf>
    <xf numFmtId="0" fontId="0" fillId="0" borderId="15" xfId="0" applyFill="1" applyBorder="1" applyAlignment="1">
      <alignment horizontal="left" vertical="center" wrapText="1"/>
    </xf>
    <xf numFmtId="0" fontId="4" fillId="29" borderId="20" xfId="237" applyNumberFormat="1" applyFont="1" applyFill="1" applyBorder="1" applyAlignment="1">
      <alignment horizontal="center" vertical="center" wrapText="1"/>
    </xf>
    <xf numFmtId="0" fontId="4" fillId="29" borderId="21" xfId="237" applyNumberFormat="1" applyFont="1" applyFill="1" applyBorder="1" applyAlignment="1">
      <alignment horizontal="center" vertical="center" wrapText="1"/>
    </xf>
    <xf numFmtId="0" fontId="4" fillId="29" borderId="22" xfId="237"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xf numFmtId="0" fontId="4" fillId="29" borderId="20" xfId="0" applyFont="1" applyFill="1" applyBorder="1" applyAlignment="1" applyProtection="1">
      <alignment horizontal="center" vertical="center" wrapText="1"/>
      <protection locked="0"/>
    </xf>
    <xf numFmtId="0" fontId="4" fillId="29" borderId="21" xfId="0" applyFont="1" applyFill="1" applyBorder="1" applyAlignment="1" applyProtection="1">
      <alignment horizontal="center" vertical="center" wrapText="1"/>
      <protection locked="0"/>
    </xf>
    <xf numFmtId="0" fontId="4" fillId="29" borderId="22"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0" fontId="66" fillId="0" borderId="0" xfId="0" applyFont="1" applyFill="1" applyBorder="1" applyAlignment="1">
      <alignment horizontal="left" vertical="center"/>
    </xf>
    <xf numFmtId="197" fontId="5" fillId="0" borderId="0" xfId="0" applyNumberFormat="1" applyFont="1" applyFill="1" applyBorder="1" applyAlignment="1">
      <alignment horizontal="center" vertical="center" wrapText="1"/>
    </xf>
    <xf numFmtId="197" fontId="5" fillId="0" borderId="0" xfId="0" quotePrefix="1" applyNumberFormat="1"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29" borderId="20" xfId="0" applyFont="1" applyFill="1" applyBorder="1" applyAlignment="1">
      <alignment horizontal="center" vertical="center" wrapText="1"/>
    </xf>
    <xf numFmtId="0" fontId="4" fillId="29" borderId="21" xfId="0" applyFont="1" applyFill="1" applyBorder="1" applyAlignment="1">
      <alignment horizontal="center" vertical="center" wrapText="1"/>
    </xf>
    <xf numFmtId="0" fontId="4" fillId="29" borderId="22" xfId="0" applyFont="1" applyFill="1" applyBorder="1" applyAlignment="1">
      <alignment horizontal="center" vertical="center" wrapText="1"/>
    </xf>
    <xf numFmtId="49" fontId="5" fillId="0" borderId="16" xfId="0" applyNumberFormat="1" applyFont="1" applyFill="1" applyBorder="1" applyAlignment="1">
      <alignment horizontal="left" vertical="center" wrapText="1"/>
    </xf>
    <xf numFmtId="0" fontId="67" fillId="0" borderId="16" xfId="0" applyFont="1" applyFill="1" applyBorder="1" applyAlignment="1">
      <alignment horizontal="left" vertical="center" wrapText="1"/>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theme" Target="theme/theme1.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42" Type="http://schemas.openxmlformats.org/officeDocument/2006/relationships/calcChain" Target="calcChain.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externalLink" Target="externalLinks/externalLink37.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tyles" Target="style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NADIYAPEHOVA\Users\Users\nadia\Documents\&#1060;&#1030;&#1053;&#1047;&#1042;&#1030;&#1058;&#1048;\&#1056;&#1110;&#1082;%202024\&#1030;&#1030;%20&#1082;&#1074;&#1072;&#1088;&#1090;&#1072;&#1083;\&#1047;&#1042;I&#1058;%20&#1087;&#1088;&#1086;%20&#1074;&#1080;&#1082;&#1086;&#1085;&#1072;&#1085;&#1085;&#1103;%20&#1060;&#1048;&#1053;&#1055;&#1051;&#1040;&#1053;&#1059;%20&#1030;&#1030;%20&#1082;&#107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 фін. пок."/>
    </sheetNames>
    <sheetDataSet>
      <sheetData sheetId="0">
        <row r="63">
          <cell r="D63">
            <v>647.4</v>
          </cell>
        </row>
        <row r="116">
          <cell r="D116">
            <v>2518.6999999999998</v>
          </cell>
        </row>
        <row r="118">
          <cell r="D118">
            <v>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14"/>
  <sheetViews>
    <sheetView tabSelected="1" view="pageBreakPreview" zoomScale="75" zoomScaleNormal="70" zoomScaleSheetLayoutView="75" workbookViewId="0">
      <selection activeCell="F184" sqref="F184"/>
    </sheetView>
  </sheetViews>
  <sheetFormatPr defaultRowHeight="18.75"/>
  <cols>
    <col min="1" max="1" width="86.140625" style="3" customWidth="1"/>
    <col min="2" max="2" width="17.140625" style="12" customWidth="1"/>
    <col min="3" max="6" width="30.7109375" style="12" customWidth="1"/>
    <col min="7" max="7" width="25.7109375" style="12" customWidth="1"/>
    <col min="8" max="8" width="21.7109375" style="12" customWidth="1"/>
    <col min="9" max="9" width="10" style="3" customWidth="1"/>
    <col min="10" max="10" width="9.5703125" style="3" customWidth="1"/>
    <col min="11" max="16384" width="9.140625" style="3"/>
  </cols>
  <sheetData>
    <row r="1" spans="1:12" ht="18.75" customHeight="1">
      <c r="B1" s="11"/>
      <c r="C1" s="11"/>
      <c r="D1" s="11"/>
      <c r="E1" s="3"/>
      <c r="F1" s="3" t="s">
        <v>206</v>
      </c>
      <c r="G1" s="3"/>
      <c r="H1" s="3"/>
      <c r="J1" s="26"/>
      <c r="K1" s="26"/>
      <c r="L1" s="26"/>
    </row>
    <row r="2" spans="1:12" ht="18.75" customHeight="1">
      <c r="A2" s="23"/>
      <c r="E2" s="3"/>
      <c r="F2" s="98" t="s">
        <v>207</v>
      </c>
      <c r="G2" s="99"/>
      <c r="H2" s="99"/>
      <c r="I2" s="34"/>
      <c r="J2" s="26"/>
      <c r="K2" s="26"/>
      <c r="L2" s="26"/>
    </row>
    <row r="3" spans="1:12" ht="18.75" customHeight="1">
      <c r="A3" s="12"/>
      <c r="E3" s="22"/>
      <c r="F3" s="99"/>
      <c r="G3" s="99"/>
      <c r="H3" s="99"/>
      <c r="I3" s="34"/>
      <c r="J3" s="26"/>
      <c r="K3" s="26"/>
      <c r="L3" s="26"/>
    </row>
    <row r="4" spans="1:12" ht="18.75" customHeight="1">
      <c r="A4" s="12"/>
      <c r="E4" s="22"/>
      <c r="F4" s="99"/>
      <c r="G4" s="99"/>
      <c r="H4" s="99"/>
      <c r="I4" s="34"/>
      <c r="J4" s="26"/>
      <c r="K4" s="26"/>
      <c r="L4" s="26"/>
    </row>
    <row r="5" spans="1:12" ht="18.75" customHeight="1">
      <c r="A5" s="12"/>
      <c r="E5" s="22"/>
      <c r="F5" s="99"/>
      <c r="G5" s="99"/>
      <c r="H5" s="99"/>
      <c r="I5" s="34"/>
      <c r="J5" s="26"/>
      <c r="K5" s="26"/>
      <c r="L5" s="26"/>
    </row>
    <row r="6" spans="1:12" ht="20.25" customHeight="1">
      <c r="B6" s="4"/>
      <c r="C6" s="4"/>
      <c r="D6" s="4"/>
      <c r="F6" s="100"/>
      <c r="G6" s="100"/>
      <c r="H6" s="100"/>
    </row>
    <row r="7" spans="1:12" ht="20.100000000000001" customHeight="1">
      <c r="A7" s="33" t="s">
        <v>30</v>
      </c>
      <c r="B7" s="95">
        <v>2024</v>
      </c>
      <c r="C7" s="95"/>
      <c r="D7" s="95"/>
      <c r="E7" s="95"/>
      <c r="F7" s="20"/>
      <c r="G7" s="31"/>
      <c r="H7" s="6" t="s">
        <v>43</v>
      </c>
    </row>
    <row r="8" spans="1:12" ht="20.100000000000001" customHeight="1">
      <c r="A8" s="32" t="s">
        <v>11</v>
      </c>
      <c r="B8" s="95" t="s">
        <v>218</v>
      </c>
      <c r="C8" s="95"/>
      <c r="D8" s="95"/>
      <c r="E8" s="95"/>
      <c r="F8" s="97"/>
      <c r="G8" s="10" t="s">
        <v>29</v>
      </c>
      <c r="H8" s="6">
        <v>23297623</v>
      </c>
    </row>
    <row r="9" spans="1:12" ht="20.100000000000001" customHeight="1">
      <c r="A9" s="19" t="s">
        <v>12</v>
      </c>
      <c r="B9" s="95" t="s">
        <v>219</v>
      </c>
      <c r="C9" s="95"/>
      <c r="D9" s="95"/>
      <c r="E9" s="95"/>
      <c r="F9" s="20"/>
      <c r="G9" s="10" t="s">
        <v>28</v>
      </c>
      <c r="H9" s="6">
        <v>15</v>
      </c>
    </row>
    <row r="10" spans="1:12" ht="20.100000000000001" customHeight="1">
      <c r="A10" s="19" t="s">
        <v>16</v>
      </c>
      <c r="B10" s="95" t="s">
        <v>220</v>
      </c>
      <c r="C10" s="95"/>
      <c r="D10" s="95"/>
      <c r="E10" s="95"/>
      <c r="F10" s="95"/>
      <c r="G10" s="10" t="s">
        <v>27</v>
      </c>
      <c r="H10" s="6">
        <v>5910300000</v>
      </c>
    </row>
    <row r="11" spans="1:12" ht="20.100000000000001" customHeight="1">
      <c r="A11" s="24" t="s">
        <v>87</v>
      </c>
      <c r="B11" s="95" t="s">
        <v>229</v>
      </c>
      <c r="C11" s="95"/>
      <c r="D11" s="95"/>
      <c r="E11" s="95"/>
      <c r="F11" s="95"/>
      <c r="G11" s="10" t="s">
        <v>6</v>
      </c>
      <c r="H11" s="6"/>
    </row>
    <row r="12" spans="1:12" ht="20.100000000000001" customHeight="1">
      <c r="A12" s="24" t="s">
        <v>14</v>
      </c>
      <c r="B12" s="95" t="s">
        <v>221</v>
      </c>
      <c r="C12" s="95"/>
      <c r="D12" s="95"/>
      <c r="E12" s="95"/>
      <c r="F12" s="95"/>
      <c r="G12" s="10" t="s">
        <v>5</v>
      </c>
      <c r="H12" s="6">
        <v>91514</v>
      </c>
    </row>
    <row r="13" spans="1:12" ht="20.100000000000001" customHeight="1">
      <c r="A13" s="24" t="s">
        <v>13</v>
      </c>
      <c r="B13" s="95" t="s">
        <v>222</v>
      </c>
      <c r="C13" s="95"/>
      <c r="D13" s="95"/>
      <c r="E13" s="95"/>
      <c r="F13" s="95"/>
      <c r="G13" s="10" t="s">
        <v>7</v>
      </c>
      <c r="H13" s="6" t="s">
        <v>228</v>
      </c>
    </row>
    <row r="14" spans="1:12" ht="20.100000000000001" customHeight="1">
      <c r="A14" s="24" t="s">
        <v>77</v>
      </c>
      <c r="B14" s="95"/>
      <c r="C14" s="95"/>
      <c r="D14" s="95"/>
      <c r="E14" s="95"/>
      <c r="F14" s="95" t="s">
        <v>35</v>
      </c>
      <c r="G14" s="97"/>
      <c r="H14" s="8"/>
    </row>
    <row r="15" spans="1:12" ht="20.100000000000001" customHeight="1">
      <c r="A15" s="24" t="s">
        <v>17</v>
      </c>
      <c r="B15" s="95"/>
      <c r="C15" s="95"/>
      <c r="D15" s="95"/>
      <c r="E15" s="95"/>
      <c r="F15" s="95" t="s">
        <v>36</v>
      </c>
      <c r="G15" s="101"/>
      <c r="H15" s="8"/>
    </row>
    <row r="16" spans="1:12" ht="20.100000000000001" customHeight="1">
      <c r="A16" s="24" t="s">
        <v>26</v>
      </c>
      <c r="B16" s="95">
        <v>114</v>
      </c>
      <c r="C16" s="95"/>
      <c r="D16" s="95"/>
      <c r="E16" s="95"/>
      <c r="F16" s="95"/>
      <c r="G16" s="25"/>
      <c r="H16" s="25"/>
    </row>
    <row r="17" spans="1:8" ht="20.100000000000001" customHeight="1">
      <c r="A17" s="19" t="s">
        <v>8</v>
      </c>
      <c r="B17" s="95" t="s">
        <v>223</v>
      </c>
      <c r="C17" s="95"/>
      <c r="D17" s="95"/>
      <c r="E17" s="95"/>
      <c r="F17" s="95"/>
      <c r="G17" s="21"/>
      <c r="H17" s="21"/>
    </row>
    <row r="18" spans="1:8" ht="20.100000000000001" customHeight="1">
      <c r="A18" s="24" t="s">
        <v>9</v>
      </c>
      <c r="B18" s="121" t="s">
        <v>224</v>
      </c>
      <c r="C18" s="121"/>
      <c r="D18" s="121"/>
      <c r="E18" s="121"/>
      <c r="F18" s="121"/>
      <c r="G18" s="25"/>
      <c r="H18" s="25"/>
    </row>
    <row r="19" spans="1:8" ht="20.100000000000001" customHeight="1">
      <c r="A19" s="19" t="s">
        <v>10</v>
      </c>
      <c r="B19" s="122" t="s">
        <v>225</v>
      </c>
      <c r="C19" s="95"/>
      <c r="D19" s="95"/>
      <c r="E19" s="95"/>
      <c r="F19" s="95"/>
      <c r="G19" s="21"/>
      <c r="H19" s="21"/>
    </row>
    <row r="20" spans="1:8" ht="19.5" customHeight="1">
      <c r="A20" s="22"/>
      <c r="B20" s="3"/>
      <c r="C20" s="3"/>
      <c r="D20" s="3"/>
      <c r="E20" s="3"/>
      <c r="F20" s="3"/>
      <c r="G20" s="3"/>
      <c r="H20" s="3"/>
    </row>
    <row r="21" spans="1:8" ht="19.5" customHeight="1">
      <c r="A21" s="94" t="s">
        <v>40</v>
      </c>
      <c r="B21" s="94"/>
      <c r="C21" s="94"/>
      <c r="D21" s="94"/>
      <c r="E21" s="94"/>
      <c r="F21" s="94"/>
      <c r="G21" s="94"/>
      <c r="H21" s="94"/>
    </row>
    <row r="22" spans="1:8">
      <c r="A22" s="94" t="s">
        <v>202</v>
      </c>
      <c r="B22" s="94"/>
      <c r="C22" s="94"/>
      <c r="D22" s="94"/>
      <c r="E22" s="94"/>
      <c r="F22" s="94"/>
      <c r="G22" s="94"/>
      <c r="H22" s="94"/>
    </row>
    <row r="23" spans="1:8">
      <c r="A23" s="94" t="s">
        <v>232</v>
      </c>
      <c r="B23" s="94"/>
      <c r="C23" s="94"/>
      <c r="D23" s="94"/>
      <c r="E23" s="94"/>
      <c r="F23" s="94"/>
      <c r="G23" s="94"/>
      <c r="H23" s="94"/>
    </row>
    <row r="24" spans="1:8">
      <c r="A24" s="96" t="s">
        <v>41</v>
      </c>
      <c r="B24" s="96"/>
      <c r="C24" s="96"/>
      <c r="D24" s="96"/>
      <c r="E24" s="96"/>
      <c r="F24" s="96"/>
      <c r="G24" s="96"/>
      <c r="H24" s="96"/>
    </row>
    <row r="25" spans="1:8" ht="9" customHeight="1">
      <c r="A25" s="9"/>
      <c r="B25" s="9"/>
      <c r="C25" s="9"/>
      <c r="D25" s="9"/>
      <c r="E25" s="9"/>
      <c r="F25" s="9"/>
      <c r="G25" s="9"/>
      <c r="H25" s="9"/>
    </row>
    <row r="26" spans="1:8">
      <c r="A26" s="94" t="s">
        <v>37</v>
      </c>
      <c r="B26" s="94"/>
      <c r="C26" s="94"/>
      <c r="D26" s="94"/>
      <c r="E26" s="94"/>
      <c r="F26" s="94"/>
      <c r="G26" s="94"/>
      <c r="H26" s="94"/>
    </row>
    <row r="27" spans="1:8" ht="12" customHeight="1">
      <c r="B27" s="13"/>
      <c r="C27" s="13"/>
      <c r="D27" s="13"/>
      <c r="E27" s="13"/>
      <c r="F27" s="13"/>
      <c r="G27" s="13"/>
      <c r="H27" s="13"/>
    </row>
    <row r="28" spans="1:8" ht="35.25" customHeight="1">
      <c r="A28" s="107" t="s">
        <v>51</v>
      </c>
      <c r="B28" s="105" t="s">
        <v>15</v>
      </c>
      <c r="C28" s="105" t="s">
        <v>39</v>
      </c>
      <c r="D28" s="105"/>
      <c r="E28" s="106" t="s">
        <v>231</v>
      </c>
      <c r="F28" s="106"/>
      <c r="G28" s="106"/>
      <c r="H28" s="106"/>
    </row>
    <row r="29" spans="1:8" ht="34.5" customHeight="1">
      <c r="A29" s="107"/>
      <c r="B29" s="105"/>
      <c r="C29" s="7" t="s">
        <v>44</v>
      </c>
      <c r="D29" s="7" t="s">
        <v>45</v>
      </c>
      <c r="E29" s="18" t="s">
        <v>46</v>
      </c>
      <c r="F29" s="18" t="s">
        <v>42</v>
      </c>
      <c r="G29" s="18" t="s">
        <v>49</v>
      </c>
      <c r="H29" s="18" t="s">
        <v>50</v>
      </c>
    </row>
    <row r="30" spans="1:8" ht="19.5" thickBot="1">
      <c r="A30" s="6">
        <v>1</v>
      </c>
      <c r="B30" s="7">
        <v>2</v>
      </c>
      <c r="C30" s="6">
        <v>3</v>
      </c>
      <c r="D30" s="7">
        <v>4</v>
      </c>
      <c r="E30" s="6">
        <v>5</v>
      </c>
      <c r="F30" s="7">
        <v>6</v>
      </c>
      <c r="G30" s="6">
        <v>7</v>
      </c>
      <c r="H30" s="7">
        <v>8</v>
      </c>
    </row>
    <row r="31" spans="1:8" s="5" customFormat="1" ht="19.5" thickBot="1">
      <c r="A31" s="115" t="s">
        <v>22</v>
      </c>
      <c r="B31" s="116"/>
      <c r="C31" s="116"/>
      <c r="D31" s="116"/>
      <c r="E31" s="116"/>
      <c r="F31" s="116"/>
      <c r="G31" s="116"/>
      <c r="H31" s="117"/>
    </row>
    <row r="32" spans="1:8" s="5" customFormat="1" ht="20.100000000000001" customHeight="1">
      <c r="A32" s="40" t="s">
        <v>104</v>
      </c>
      <c r="B32" s="41">
        <v>1000</v>
      </c>
      <c r="C32" s="42">
        <f>C33+C36+C40+C37</f>
        <v>44205.4</v>
      </c>
      <c r="D32" s="42">
        <f>D33+D36+D40</f>
        <v>44302.3</v>
      </c>
      <c r="E32" s="42">
        <f>E33+E36+E40</f>
        <v>10494</v>
      </c>
      <c r="F32" s="42">
        <f>F33+F36+F40</f>
        <v>10939.500000000002</v>
      </c>
      <c r="G32" s="42">
        <f>G33+G36+G40</f>
        <v>445.50000000000108</v>
      </c>
      <c r="H32" s="43">
        <f t="shared" ref="H32:H96" si="0">(F32/E32)*100</f>
        <v>104.24528301886795</v>
      </c>
    </row>
    <row r="33" spans="1:8" s="5" customFormat="1" ht="20.100000000000001" customHeight="1">
      <c r="A33" s="40" t="s">
        <v>105</v>
      </c>
      <c r="B33" s="41">
        <v>1010</v>
      </c>
      <c r="C33" s="93">
        <f>C34+C35</f>
        <v>38840.199999999997</v>
      </c>
      <c r="D33" s="42">
        <f>D34+D35</f>
        <v>40401.9</v>
      </c>
      <c r="E33" s="42">
        <f>E34+E35</f>
        <v>9907.4</v>
      </c>
      <c r="F33" s="42">
        <f>F34+F35</f>
        <v>9908.2000000000007</v>
      </c>
      <c r="G33" s="42">
        <f>F33-E33</f>
        <v>0.80000000000109139</v>
      </c>
      <c r="H33" s="43">
        <f t="shared" si="0"/>
        <v>100.00807477239238</v>
      </c>
    </row>
    <row r="34" spans="1:8" s="5" customFormat="1" ht="20.100000000000001" customHeight="1">
      <c r="A34" s="46" t="s">
        <v>106</v>
      </c>
      <c r="B34" s="41">
        <v>1011</v>
      </c>
      <c r="C34" s="89">
        <v>38309.1</v>
      </c>
      <c r="D34" s="44">
        <v>39921.1</v>
      </c>
      <c r="E34" s="44">
        <v>9838.5</v>
      </c>
      <c r="F34" s="44">
        <v>9838.5</v>
      </c>
      <c r="G34" s="44">
        <f>F34-E34</f>
        <v>0</v>
      </c>
      <c r="H34" s="45">
        <f t="shared" si="0"/>
        <v>100</v>
      </c>
    </row>
    <row r="35" spans="1:8" s="5" customFormat="1" ht="37.5">
      <c r="A35" s="46" t="s">
        <v>107</v>
      </c>
      <c r="B35" s="41">
        <v>1012</v>
      </c>
      <c r="C35" s="89">
        <v>531.1</v>
      </c>
      <c r="D35" s="44">
        <v>480.8</v>
      </c>
      <c r="E35" s="44">
        <v>68.900000000000006</v>
      </c>
      <c r="F35" s="44">
        <v>69.7</v>
      </c>
      <c r="G35" s="44">
        <f>F35-E35</f>
        <v>0.79999999999999716</v>
      </c>
      <c r="H35" s="45">
        <f t="shared" si="0"/>
        <v>101.16110304789549</v>
      </c>
    </row>
    <row r="36" spans="1:8" s="5" customFormat="1" ht="20.100000000000001" customHeight="1">
      <c r="A36" s="40" t="s">
        <v>108</v>
      </c>
      <c r="B36" s="41">
        <v>1020</v>
      </c>
      <c r="C36" s="93">
        <v>1963.8</v>
      </c>
      <c r="D36" s="42">
        <v>2156.4</v>
      </c>
      <c r="E36" s="42">
        <v>501.1</v>
      </c>
      <c r="F36" s="42">
        <v>828.6</v>
      </c>
      <c r="G36" s="42">
        <f>F36-E36</f>
        <v>327.5</v>
      </c>
      <c r="H36" s="45">
        <f t="shared" si="0"/>
        <v>165.356216324087</v>
      </c>
    </row>
    <row r="37" spans="1:8" s="5" customFormat="1" ht="20.100000000000001" customHeight="1">
      <c r="A37" s="40" t="s">
        <v>109</v>
      </c>
      <c r="B37" s="41">
        <v>1030</v>
      </c>
      <c r="C37" s="42">
        <f>C38+C39</f>
        <v>25</v>
      </c>
      <c r="D37" s="44">
        <v>0</v>
      </c>
      <c r="E37" s="44">
        <f>E38+E39</f>
        <v>0</v>
      </c>
      <c r="F37" s="44">
        <f>F38+F39</f>
        <v>0</v>
      </c>
      <c r="G37" s="44">
        <f>F37-E37</f>
        <v>0</v>
      </c>
      <c r="H37" s="45" t="e">
        <f t="shared" si="0"/>
        <v>#DIV/0!</v>
      </c>
    </row>
    <row r="38" spans="1:8" s="5" customFormat="1" ht="60" customHeight="1">
      <c r="A38" s="47" t="s">
        <v>233</v>
      </c>
      <c r="B38" s="41">
        <v>1031</v>
      </c>
      <c r="C38" s="44">
        <v>25</v>
      </c>
      <c r="D38" s="44"/>
      <c r="E38" s="44"/>
      <c r="F38" s="44"/>
      <c r="G38" s="44"/>
      <c r="H38" s="45" t="e">
        <f t="shared" si="0"/>
        <v>#DIV/0!</v>
      </c>
    </row>
    <row r="39" spans="1:8" s="5" customFormat="1" ht="20.100000000000001" customHeight="1">
      <c r="A39" s="47" t="s">
        <v>110</v>
      </c>
      <c r="B39" s="41">
        <v>1032</v>
      </c>
      <c r="C39" s="44"/>
      <c r="D39" s="44"/>
      <c r="E39" s="44"/>
      <c r="F39" s="44"/>
      <c r="G39" s="44"/>
      <c r="H39" s="45" t="e">
        <f t="shared" si="0"/>
        <v>#DIV/0!</v>
      </c>
    </row>
    <row r="40" spans="1:8" s="5" customFormat="1" ht="20.100000000000001" customHeight="1">
      <c r="A40" s="40" t="s">
        <v>111</v>
      </c>
      <c r="B40" s="41">
        <v>1040</v>
      </c>
      <c r="C40" s="37">
        <f>C41+C42+C43+C44+C45</f>
        <v>3376.4</v>
      </c>
      <c r="D40" s="37">
        <f>D41+D42+D43+D44+D45</f>
        <v>1744</v>
      </c>
      <c r="E40" s="37">
        <f>E41+E42+E43+E44+E45</f>
        <v>85.5</v>
      </c>
      <c r="F40" s="37">
        <f>F41+F42+F43+F44+F45</f>
        <v>202.7</v>
      </c>
      <c r="G40" s="44">
        <f t="shared" ref="G40:G96" si="1">F40-E40</f>
        <v>117.19999999999999</v>
      </c>
      <c r="H40" s="43">
        <f t="shared" si="0"/>
        <v>237.07602339181287</v>
      </c>
    </row>
    <row r="41" spans="1:8" s="5" customFormat="1" ht="20.100000000000001" customHeight="1">
      <c r="A41" s="46" t="s">
        <v>112</v>
      </c>
      <c r="B41" s="41">
        <v>1041</v>
      </c>
      <c r="C41" s="89">
        <v>110.9</v>
      </c>
      <c r="D41" s="44">
        <v>66.900000000000006</v>
      </c>
      <c r="E41" s="44">
        <v>0.3</v>
      </c>
      <c r="F41" s="44">
        <v>0.3</v>
      </c>
      <c r="G41" s="44">
        <f t="shared" si="1"/>
        <v>0</v>
      </c>
      <c r="H41" s="45">
        <f t="shared" si="0"/>
        <v>100</v>
      </c>
    </row>
    <row r="42" spans="1:8" s="5" customFormat="1" ht="20.100000000000001" customHeight="1">
      <c r="A42" s="46" t="s">
        <v>113</v>
      </c>
      <c r="B42" s="41">
        <v>1042</v>
      </c>
      <c r="C42" s="89"/>
      <c r="D42" s="44">
        <v>4.4000000000000004</v>
      </c>
      <c r="E42" s="44">
        <v>2</v>
      </c>
      <c r="F42" s="44">
        <v>2.7</v>
      </c>
      <c r="G42" s="44">
        <f t="shared" si="1"/>
        <v>0.70000000000000018</v>
      </c>
      <c r="H42" s="45">
        <f t="shared" si="0"/>
        <v>135</v>
      </c>
    </row>
    <row r="43" spans="1:8" s="5" customFormat="1" ht="20.100000000000001" customHeight="1">
      <c r="A43" s="48" t="s">
        <v>114</v>
      </c>
      <c r="B43" s="41">
        <v>1043</v>
      </c>
      <c r="C43" s="89"/>
      <c r="D43" s="44">
        <f>F43</f>
        <v>0</v>
      </c>
      <c r="E43" s="44">
        <v>0</v>
      </c>
      <c r="F43" s="44">
        <v>0</v>
      </c>
      <c r="G43" s="44">
        <f t="shared" si="1"/>
        <v>0</v>
      </c>
      <c r="H43" s="45" t="e">
        <f t="shared" si="0"/>
        <v>#DIV/0!</v>
      </c>
    </row>
    <row r="44" spans="1:8" s="5" customFormat="1" ht="20.100000000000001" customHeight="1">
      <c r="A44" s="48" t="s">
        <v>115</v>
      </c>
      <c r="B44" s="41">
        <v>1044</v>
      </c>
      <c r="C44" s="89">
        <v>2977.6</v>
      </c>
      <c r="D44" s="44">
        <v>1286.2</v>
      </c>
      <c r="E44" s="44">
        <v>30</v>
      </c>
      <c r="F44" s="44">
        <v>143.1</v>
      </c>
      <c r="G44" s="44">
        <f t="shared" si="1"/>
        <v>113.1</v>
      </c>
      <c r="H44" s="45">
        <f t="shared" si="0"/>
        <v>476.99999999999994</v>
      </c>
    </row>
    <row r="45" spans="1:8" s="5" customFormat="1" ht="20.100000000000001" customHeight="1">
      <c r="A45" s="49" t="s">
        <v>116</v>
      </c>
      <c r="B45" s="41">
        <v>1045</v>
      </c>
      <c r="C45" s="89">
        <f>C46+C47+C48+C49</f>
        <v>287.89999999999998</v>
      </c>
      <c r="D45" s="44">
        <f>D46+D47+D48+D49</f>
        <v>386.5</v>
      </c>
      <c r="E45" s="44">
        <f>E46+E47+E48+E49</f>
        <v>53.2</v>
      </c>
      <c r="F45" s="44">
        <f>F46+F47+F48+F49</f>
        <v>56.6</v>
      </c>
      <c r="G45" s="44">
        <f t="shared" si="1"/>
        <v>3.3999999999999986</v>
      </c>
      <c r="H45" s="45">
        <f t="shared" si="0"/>
        <v>106.39097744360902</v>
      </c>
    </row>
    <row r="46" spans="1:8" s="5" customFormat="1" ht="20.100000000000001" customHeight="1">
      <c r="A46" s="49" t="s">
        <v>208</v>
      </c>
      <c r="B46" s="41" t="s">
        <v>203</v>
      </c>
      <c r="C46" s="89">
        <v>133</v>
      </c>
      <c r="D46" s="44">
        <v>231.8</v>
      </c>
      <c r="E46" s="44">
        <v>0</v>
      </c>
      <c r="F46" s="44">
        <v>44.7</v>
      </c>
      <c r="G46" s="44">
        <f t="shared" si="1"/>
        <v>44.7</v>
      </c>
      <c r="H46" s="45" t="e">
        <f t="shared" si="0"/>
        <v>#DIV/0!</v>
      </c>
    </row>
    <row r="47" spans="1:8" s="5" customFormat="1" ht="20.100000000000001" customHeight="1">
      <c r="A47" s="49" t="s">
        <v>209</v>
      </c>
      <c r="B47" s="41" t="s">
        <v>204</v>
      </c>
      <c r="C47" s="89">
        <v>102.1</v>
      </c>
      <c r="D47" s="44">
        <v>79</v>
      </c>
      <c r="E47" s="44">
        <v>2.7</v>
      </c>
      <c r="F47" s="44">
        <v>2</v>
      </c>
      <c r="G47" s="44">
        <f t="shared" si="1"/>
        <v>-0.70000000000000018</v>
      </c>
      <c r="H47" s="45">
        <f t="shared" si="0"/>
        <v>74.074074074074076</v>
      </c>
    </row>
    <row r="48" spans="1:8" s="5" customFormat="1" ht="36" customHeight="1">
      <c r="A48" s="49" t="s">
        <v>210</v>
      </c>
      <c r="B48" s="41" t="s">
        <v>212</v>
      </c>
      <c r="C48" s="89">
        <v>47.1</v>
      </c>
      <c r="D48" s="44">
        <v>68.3</v>
      </c>
      <c r="E48" s="44">
        <v>5</v>
      </c>
      <c r="F48" s="44">
        <v>8.5</v>
      </c>
      <c r="G48" s="44">
        <f t="shared" si="1"/>
        <v>3.5</v>
      </c>
      <c r="H48" s="45">
        <f t="shared" si="0"/>
        <v>170</v>
      </c>
    </row>
    <row r="49" spans="1:8" s="5" customFormat="1" ht="20.100000000000001" customHeight="1">
      <c r="A49" s="49" t="s">
        <v>211</v>
      </c>
      <c r="B49" s="41" t="s">
        <v>213</v>
      </c>
      <c r="C49" s="89">
        <v>5.7</v>
      </c>
      <c r="D49" s="44">
        <v>7.4</v>
      </c>
      <c r="E49" s="44">
        <v>45.5</v>
      </c>
      <c r="F49" s="44">
        <v>1.4</v>
      </c>
      <c r="G49" s="44">
        <f t="shared" si="1"/>
        <v>-44.1</v>
      </c>
      <c r="H49" s="45">
        <f t="shared" si="0"/>
        <v>3.0769230769230766</v>
      </c>
    </row>
    <row r="50" spans="1:8" s="5" customFormat="1" ht="20.100000000000001" customHeight="1">
      <c r="A50" s="50" t="s">
        <v>117</v>
      </c>
      <c r="B50" s="51">
        <v>2000</v>
      </c>
      <c r="C50" s="42">
        <f>C51+C79</f>
        <v>38525.499999999993</v>
      </c>
      <c r="D50" s="42">
        <f>D51+D79</f>
        <v>45627.593000000001</v>
      </c>
      <c r="E50" s="42">
        <f>E51+E79</f>
        <v>12394.7</v>
      </c>
      <c r="F50" s="42">
        <f>F51+F79</f>
        <v>12251.7</v>
      </c>
      <c r="G50" s="42">
        <f t="shared" si="1"/>
        <v>-143</v>
      </c>
      <c r="H50" s="43">
        <f t="shared" si="0"/>
        <v>98.846281071748407</v>
      </c>
    </row>
    <row r="51" spans="1:8" s="5" customFormat="1" ht="20.100000000000001" customHeight="1">
      <c r="A51" s="52" t="s">
        <v>118</v>
      </c>
      <c r="B51" s="53">
        <v>2010</v>
      </c>
      <c r="C51" s="42">
        <f>C52+C53+C54+C55+C71+C75+C76</f>
        <v>38525.499999999993</v>
      </c>
      <c r="D51" s="42">
        <f>D52+D53+D54+D55+D71+D75+D76</f>
        <v>45627.593000000001</v>
      </c>
      <c r="E51" s="42">
        <f>E52+E53+E54+E55+E71+E75+E76</f>
        <v>12394.7</v>
      </c>
      <c r="F51" s="42">
        <f>F52+F53+F54+F55+F71+F75+F76</f>
        <v>12251.7</v>
      </c>
      <c r="G51" s="42">
        <f>G52+G54+G55+G69+G70+G71+G75+G76+G53</f>
        <v>-142.99999999999955</v>
      </c>
      <c r="H51" s="43">
        <f t="shared" si="0"/>
        <v>98.846281071748407</v>
      </c>
    </row>
    <row r="52" spans="1:8" s="5" customFormat="1" ht="20.100000000000001" customHeight="1">
      <c r="A52" s="54" t="s">
        <v>119</v>
      </c>
      <c r="B52" s="41">
        <v>2010</v>
      </c>
      <c r="C52" s="89">
        <v>21904.799999999999</v>
      </c>
      <c r="D52" s="44">
        <v>25935.359</v>
      </c>
      <c r="E52" s="44">
        <v>7800</v>
      </c>
      <c r="F52" s="44">
        <v>6892.8</v>
      </c>
      <c r="G52" s="44">
        <f>F52-E52</f>
        <v>-907.19999999999982</v>
      </c>
      <c r="H52" s="45">
        <f t="shared" si="0"/>
        <v>88.369230769230768</v>
      </c>
    </row>
    <row r="53" spans="1:8" s="5" customFormat="1" ht="20.100000000000001" customHeight="1">
      <c r="A53" s="54" t="s">
        <v>230</v>
      </c>
      <c r="B53" s="41">
        <v>2010</v>
      </c>
      <c r="C53" s="89">
        <v>3673.1</v>
      </c>
      <c r="D53" s="44">
        <f>2481.904+1053.9</f>
        <v>3535.8040000000001</v>
      </c>
      <c r="E53" s="44">
        <v>0</v>
      </c>
      <c r="F53" s="44">
        <f>28.8+1053.9</f>
        <v>1082.7</v>
      </c>
      <c r="G53" s="44">
        <f t="shared" si="1"/>
        <v>1082.7</v>
      </c>
      <c r="H53" s="45" t="e">
        <f t="shared" si="0"/>
        <v>#DIV/0!</v>
      </c>
    </row>
    <row r="54" spans="1:8" s="5" customFormat="1" ht="20.100000000000001" customHeight="1">
      <c r="A54" s="54" t="s">
        <v>120</v>
      </c>
      <c r="B54" s="41">
        <v>2011</v>
      </c>
      <c r="C54" s="89">
        <v>4638.8999999999996</v>
      </c>
      <c r="D54" s="44">
        <v>5463.1970000000001</v>
      </c>
      <c r="E54" s="44">
        <v>1675</v>
      </c>
      <c r="F54" s="44">
        <v>1437.9</v>
      </c>
      <c r="G54" s="44">
        <f t="shared" si="1"/>
        <v>-237.09999999999991</v>
      </c>
      <c r="H54" s="45">
        <f t="shared" si="0"/>
        <v>85.844776119402994</v>
      </c>
    </row>
    <row r="55" spans="1:8" s="5" customFormat="1" ht="20.100000000000001" customHeight="1">
      <c r="A55" s="55" t="s">
        <v>121</v>
      </c>
      <c r="B55" s="51">
        <v>2020</v>
      </c>
      <c r="C55" s="42">
        <f>C56+C57+C58+C59+C60+C61+C62</f>
        <v>7189.7000000000007</v>
      </c>
      <c r="D55" s="42">
        <f>D56+D57+D58+D59+D60+D61+D62</f>
        <v>9331.5300000000007</v>
      </c>
      <c r="E55" s="42">
        <f>E56+E57+E58+E59+E60+E61+E62</f>
        <v>2709</v>
      </c>
      <c r="F55" s="42">
        <f>F56+F57+F58+F59+F60+F61+F62</f>
        <v>2571.8000000000002</v>
      </c>
      <c r="G55" s="42">
        <f t="shared" si="1"/>
        <v>-137.19999999999982</v>
      </c>
      <c r="H55" s="43">
        <f t="shared" si="0"/>
        <v>94.93540051679588</v>
      </c>
    </row>
    <row r="56" spans="1:8" s="5" customFormat="1" ht="20.100000000000001" customHeight="1">
      <c r="A56" s="54" t="s">
        <v>122</v>
      </c>
      <c r="B56" s="41">
        <v>2021</v>
      </c>
      <c r="C56" s="89">
        <v>567.20000000000005</v>
      </c>
      <c r="D56" s="44">
        <f>671-165.4</f>
        <v>505.6</v>
      </c>
      <c r="E56" s="44">
        <v>130</v>
      </c>
      <c r="F56" s="44">
        <f>262.1-165.5</f>
        <v>96.600000000000023</v>
      </c>
      <c r="G56" s="44">
        <f t="shared" si="1"/>
        <v>-33.399999999999977</v>
      </c>
      <c r="H56" s="45">
        <f t="shared" si="0"/>
        <v>74.307692307692335</v>
      </c>
    </row>
    <row r="57" spans="1:8" s="5" customFormat="1" ht="20.100000000000001" customHeight="1">
      <c r="A57" s="54" t="s">
        <v>123</v>
      </c>
      <c r="B57" s="41">
        <v>2022</v>
      </c>
      <c r="C57" s="89">
        <v>2414</v>
      </c>
      <c r="D57" s="44">
        <f>4216.53+165.4</f>
        <v>4381.9299999999994</v>
      </c>
      <c r="E57" s="44">
        <v>1120</v>
      </c>
      <c r="F57" s="44">
        <f>828.8+165.4</f>
        <v>994.19999999999993</v>
      </c>
      <c r="G57" s="44">
        <f t="shared" si="1"/>
        <v>-125.80000000000007</v>
      </c>
      <c r="H57" s="45">
        <f t="shared" si="0"/>
        <v>88.767857142857139</v>
      </c>
    </row>
    <row r="58" spans="1:8" s="5" customFormat="1" ht="20.100000000000001" customHeight="1">
      <c r="A58" s="54" t="s">
        <v>124</v>
      </c>
      <c r="B58" s="41">
        <v>2023</v>
      </c>
      <c r="C58" s="89">
        <v>1311.3</v>
      </c>
      <c r="D58" s="44">
        <v>1449.9</v>
      </c>
      <c r="E58" s="44">
        <v>428</v>
      </c>
      <c r="F58" s="44">
        <v>451</v>
      </c>
      <c r="G58" s="44">
        <f t="shared" si="1"/>
        <v>23</v>
      </c>
      <c r="H58" s="45">
        <f t="shared" si="0"/>
        <v>105.37383177570095</v>
      </c>
    </row>
    <row r="59" spans="1:8" s="5" customFormat="1" ht="20.100000000000001" customHeight="1">
      <c r="A59" s="54" t="s">
        <v>125</v>
      </c>
      <c r="B59" s="41">
        <v>2024</v>
      </c>
      <c r="C59" s="89">
        <v>813.8</v>
      </c>
      <c r="D59" s="44">
        <f>1775.5-1053.9</f>
        <v>721.59999999999991</v>
      </c>
      <c r="E59" s="44">
        <v>170</v>
      </c>
      <c r="F59" s="44">
        <f>1222.3-1053.9</f>
        <v>168.39999999999986</v>
      </c>
      <c r="G59" s="44">
        <f t="shared" si="1"/>
        <v>-1.6000000000001364</v>
      </c>
      <c r="H59" s="45">
        <f t="shared" si="0"/>
        <v>99.058823529411683</v>
      </c>
    </row>
    <row r="60" spans="1:8" s="5" customFormat="1" ht="20.100000000000001" customHeight="1">
      <c r="A60" s="54" t="s">
        <v>126</v>
      </c>
      <c r="B60" s="41">
        <v>2025</v>
      </c>
      <c r="C60" s="89">
        <v>11.1</v>
      </c>
      <c r="D60" s="44">
        <v>10.5</v>
      </c>
      <c r="E60" s="44">
        <v>10</v>
      </c>
      <c r="F60" s="44">
        <v>2.4</v>
      </c>
      <c r="G60" s="44">
        <f t="shared" si="1"/>
        <v>-7.6</v>
      </c>
      <c r="H60" s="45">
        <f t="shared" si="0"/>
        <v>24</v>
      </c>
    </row>
    <row r="61" spans="1:8" s="5" customFormat="1" ht="20.100000000000001" customHeight="1">
      <c r="A61" s="54" t="s">
        <v>127</v>
      </c>
      <c r="B61" s="41">
        <v>2026</v>
      </c>
      <c r="C61" s="89"/>
      <c r="D61" s="44">
        <f>F61</f>
        <v>0</v>
      </c>
      <c r="E61" s="44">
        <v>0</v>
      </c>
      <c r="F61" s="44">
        <v>0</v>
      </c>
      <c r="G61" s="44">
        <f t="shared" si="1"/>
        <v>0</v>
      </c>
      <c r="H61" s="45" t="e">
        <f t="shared" si="0"/>
        <v>#DIV/0!</v>
      </c>
    </row>
    <row r="62" spans="1:8" s="5" customFormat="1" ht="20.100000000000001" customHeight="1">
      <c r="A62" s="52" t="s">
        <v>128</v>
      </c>
      <c r="B62" s="51">
        <v>2027</v>
      </c>
      <c r="C62" s="93">
        <f>C63+C64+C65+C66+C67+C68</f>
        <v>2072.2999999999997</v>
      </c>
      <c r="D62" s="42">
        <f>D63+D64+D65+D66+D67+D68</f>
        <v>2262</v>
      </c>
      <c r="E62" s="42">
        <f>E63+E64+E65+E66+E67+E68</f>
        <v>851</v>
      </c>
      <c r="F62" s="42">
        <f>F63+F64+F65+F66+F67+F68</f>
        <v>859.2</v>
      </c>
      <c r="G62" s="42">
        <f t="shared" si="1"/>
        <v>8.2000000000000455</v>
      </c>
      <c r="H62" s="43">
        <f t="shared" si="0"/>
        <v>100.9635722679201</v>
      </c>
    </row>
    <row r="63" spans="1:8" s="5" customFormat="1" ht="20.100000000000001" customHeight="1">
      <c r="A63" s="54" t="s">
        <v>129</v>
      </c>
      <c r="B63" s="41">
        <v>2028</v>
      </c>
      <c r="C63" s="89">
        <v>1003.6</v>
      </c>
      <c r="D63" s="44">
        <v>1094.7</v>
      </c>
      <c r="E63" s="44">
        <v>436.8</v>
      </c>
      <c r="F63" s="44">
        <f>D63-'[37]Осн. фін. пок.'!$D$63</f>
        <v>447.30000000000007</v>
      </c>
      <c r="G63" s="44">
        <f t="shared" si="1"/>
        <v>10.500000000000057</v>
      </c>
      <c r="H63" s="45">
        <f t="shared" si="0"/>
        <v>102.40384615384616</v>
      </c>
    </row>
    <row r="64" spans="1:8" s="5" customFormat="1" ht="20.100000000000001" customHeight="1">
      <c r="A64" s="54" t="s">
        <v>130</v>
      </c>
      <c r="B64" s="41">
        <v>2029</v>
      </c>
      <c r="C64" s="89">
        <v>199.4</v>
      </c>
      <c r="D64" s="44">
        <v>219.9</v>
      </c>
      <c r="E64" s="44">
        <v>63</v>
      </c>
      <c r="F64" s="44">
        <v>61.5</v>
      </c>
      <c r="G64" s="44">
        <f t="shared" si="1"/>
        <v>-1.5</v>
      </c>
      <c r="H64" s="45">
        <f>(F64/E64)*100</f>
        <v>97.61904761904762</v>
      </c>
    </row>
    <row r="65" spans="1:8" s="5" customFormat="1" ht="20.100000000000001" customHeight="1">
      <c r="A65" s="54" t="s">
        <v>131</v>
      </c>
      <c r="B65" s="41">
        <v>2030</v>
      </c>
      <c r="C65" s="89">
        <v>859.2</v>
      </c>
      <c r="D65" s="44">
        <v>935.7</v>
      </c>
      <c r="E65" s="44">
        <v>348</v>
      </c>
      <c r="F65" s="44">
        <v>347.2</v>
      </c>
      <c r="G65" s="44">
        <f t="shared" si="1"/>
        <v>-0.80000000000001137</v>
      </c>
      <c r="H65" s="45">
        <f t="shared" si="0"/>
        <v>99.770114942528735</v>
      </c>
    </row>
    <row r="66" spans="1:8" s="5" customFormat="1" ht="20.100000000000001" customHeight="1">
      <c r="A66" s="54" t="s">
        <v>132</v>
      </c>
      <c r="B66" s="41">
        <v>2031</v>
      </c>
      <c r="C66" s="89"/>
      <c r="D66" s="44">
        <f>F66</f>
        <v>0</v>
      </c>
      <c r="E66" s="44">
        <v>0</v>
      </c>
      <c r="F66" s="44">
        <v>0</v>
      </c>
      <c r="G66" s="44">
        <f t="shared" si="1"/>
        <v>0</v>
      </c>
      <c r="H66" s="45" t="e">
        <f t="shared" si="0"/>
        <v>#DIV/0!</v>
      </c>
    </row>
    <row r="67" spans="1:8" s="5" customFormat="1" ht="20.100000000000001" customHeight="1">
      <c r="A67" s="54" t="s">
        <v>133</v>
      </c>
      <c r="B67" s="41">
        <v>2032</v>
      </c>
      <c r="C67" s="89">
        <v>10.1</v>
      </c>
      <c r="D67" s="44">
        <v>11.7</v>
      </c>
      <c r="E67" s="44">
        <v>3.2</v>
      </c>
      <c r="F67" s="44">
        <v>3.2</v>
      </c>
      <c r="G67" s="44">
        <f t="shared" si="1"/>
        <v>0</v>
      </c>
      <c r="H67" s="45">
        <f t="shared" si="0"/>
        <v>100</v>
      </c>
    </row>
    <row r="68" spans="1:8" s="5" customFormat="1" ht="20.100000000000001" customHeight="1">
      <c r="A68" s="54" t="s">
        <v>134</v>
      </c>
      <c r="B68" s="41">
        <v>2033</v>
      </c>
      <c r="C68" s="89"/>
      <c r="D68" s="44"/>
      <c r="E68" s="44"/>
      <c r="F68" s="44"/>
      <c r="G68" s="44">
        <f t="shared" si="1"/>
        <v>0</v>
      </c>
      <c r="H68" s="45" t="e">
        <f t="shared" si="0"/>
        <v>#DIV/0!</v>
      </c>
    </row>
    <row r="69" spans="1:8" s="5" customFormat="1" ht="20.100000000000001" customHeight="1">
      <c r="A69" s="54" t="s">
        <v>135</v>
      </c>
      <c r="B69" s="41">
        <v>2030</v>
      </c>
      <c r="C69" s="89"/>
      <c r="D69" s="44"/>
      <c r="E69" s="44"/>
      <c r="F69" s="44"/>
      <c r="G69" s="44">
        <f t="shared" si="1"/>
        <v>0</v>
      </c>
      <c r="H69" s="45" t="e">
        <f t="shared" si="0"/>
        <v>#DIV/0!</v>
      </c>
    </row>
    <row r="70" spans="1:8" s="5" customFormat="1" ht="20.100000000000001" customHeight="1">
      <c r="A70" s="54" t="s">
        <v>136</v>
      </c>
      <c r="B70" s="41">
        <v>2040</v>
      </c>
      <c r="C70" s="89"/>
      <c r="D70" s="44"/>
      <c r="E70" s="44"/>
      <c r="F70" s="44"/>
      <c r="G70" s="44">
        <f t="shared" si="1"/>
        <v>0</v>
      </c>
      <c r="H70" s="45" t="e">
        <f t="shared" si="0"/>
        <v>#DIV/0!</v>
      </c>
    </row>
    <row r="71" spans="1:8" s="5" customFormat="1" ht="20.100000000000001" customHeight="1">
      <c r="A71" s="54" t="s">
        <v>137</v>
      </c>
      <c r="B71" s="41">
        <v>2050</v>
      </c>
      <c r="C71" s="89">
        <f>C72+C73+C74</f>
        <v>380.7</v>
      </c>
      <c r="D71" s="44">
        <f>D72+D73+D74</f>
        <v>551.60299999999995</v>
      </c>
      <c r="E71" s="44">
        <f>E72+E73+E74</f>
        <v>130.69999999999999</v>
      </c>
      <c r="F71" s="44">
        <f>F72+F73+F74</f>
        <v>126.3</v>
      </c>
      <c r="G71" s="44">
        <f t="shared" si="1"/>
        <v>-4.3999999999999915</v>
      </c>
      <c r="H71" s="45">
        <f t="shared" si="0"/>
        <v>96.633511859219595</v>
      </c>
    </row>
    <row r="72" spans="1:8" s="5" customFormat="1" ht="20.100000000000001" customHeight="1">
      <c r="A72" s="54" t="s">
        <v>138</v>
      </c>
      <c r="B72" s="41">
        <v>2051</v>
      </c>
      <c r="C72" s="89">
        <v>380.7</v>
      </c>
      <c r="D72" s="44">
        <v>551.60299999999995</v>
      </c>
      <c r="E72" s="44">
        <v>130.69999999999999</v>
      </c>
      <c r="F72" s="44">
        <v>126.3</v>
      </c>
      <c r="G72" s="44">
        <f t="shared" si="1"/>
        <v>-4.3999999999999915</v>
      </c>
      <c r="H72" s="45">
        <f t="shared" si="0"/>
        <v>96.633511859219595</v>
      </c>
    </row>
    <row r="73" spans="1:8" s="5" customFormat="1" ht="20.100000000000001" customHeight="1">
      <c r="A73" s="54" t="s">
        <v>139</v>
      </c>
      <c r="B73" s="41">
        <v>2052</v>
      </c>
      <c r="C73" s="89"/>
      <c r="D73" s="44"/>
      <c r="E73" s="44"/>
      <c r="F73" s="44"/>
      <c r="G73" s="44">
        <f t="shared" si="1"/>
        <v>0</v>
      </c>
      <c r="H73" s="45" t="e">
        <f t="shared" si="0"/>
        <v>#DIV/0!</v>
      </c>
    </row>
    <row r="74" spans="1:8" s="5" customFormat="1" ht="20.100000000000001" customHeight="1">
      <c r="A74" s="54" t="s">
        <v>158</v>
      </c>
      <c r="B74" s="41">
        <v>2053</v>
      </c>
      <c r="C74" s="89"/>
      <c r="D74" s="44"/>
      <c r="E74" s="44"/>
      <c r="F74" s="44"/>
      <c r="G74" s="44">
        <f t="shared" si="1"/>
        <v>0</v>
      </c>
      <c r="H74" s="45" t="e">
        <f t="shared" si="0"/>
        <v>#DIV/0!</v>
      </c>
    </row>
    <row r="75" spans="1:8" s="5" customFormat="1" ht="20.100000000000001" customHeight="1">
      <c r="A75" s="54" t="s">
        <v>4</v>
      </c>
      <c r="B75" s="41">
        <v>2060</v>
      </c>
      <c r="C75" s="89">
        <v>404.7</v>
      </c>
      <c r="D75" s="44">
        <v>597.4</v>
      </c>
      <c r="E75" s="44">
        <v>80</v>
      </c>
      <c r="F75" s="44">
        <v>140.19999999999999</v>
      </c>
      <c r="G75" s="44">
        <f t="shared" si="1"/>
        <v>60.199999999999989</v>
      </c>
      <c r="H75" s="45">
        <f t="shared" si="0"/>
        <v>175.25</v>
      </c>
    </row>
    <row r="76" spans="1:8" s="5" customFormat="1" ht="20.100000000000001" customHeight="1">
      <c r="A76" s="54" t="s">
        <v>157</v>
      </c>
      <c r="B76" s="41">
        <v>2070</v>
      </c>
      <c r="C76" s="89">
        <f>C77+C78</f>
        <v>333.59999999999997</v>
      </c>
      <c r="D76" s="89">
        <f>D77+D78</f>
        <v>212.7</v>
      </c>
      <c r="E76" s="44">
        <v>0</v>
      </c>
      <c r="F76" s="44">
        <f>F77+F78</f>
        <v>0</v>
      </c>
      <c r="G76" s="44">
        <f t="shared" si="1"/>
        <v>0</v>
      </c>
      <c r="H76" s="45" t="e">
        <f t="shared" si="0"/>
        <v>#DIV/0!</v>
      </c>
    </row>
    <row r="77" spans="1:8" s="5" customFormat="1" ht="20.100000000000001" customHeight="1">
      <c r="A77" s="54" t="s">
        <v>214</v>
      </c>
      <c r="B77" s="41" t="s">
        <v>215</v>
      </c>
      <c r="C77" s="89"/>
      <c r="D77" s="44"/>
      <c r="E77" s="44">
        <v>0</v>
      </c>
      <c r="F77" s="44"/>
      <c r="G77" s="44">
        <f t="shared" si="1"/>
        <v>0</v>
      </c>
      <c r="H77" s="45" t="e">
        <f t="shared" si="0"/>
        <v>#DIV/0!</v>
      </c>
    </row>
    <row r="78" spans="1:8" s="5" customFormat="1" ht="20.100000000000001" customHeight="1">
      <c r="A78" s="54" t="s">
        <v>216</v>
      </c>
      <c r="B78" s="41" t="s">
        <v>217</v>
      </c>
      <c r="C78" s="89">
        <v>333.59999999999997</v>
      </c>
      <c r="D78" s="44">
        <v>212.7</v>
      </c>
      <c r="E78" s="44">
        <v>0</v>
      </c>
      <c r="F78" s="44">
        <v>0</v>
      </c>
      <c r="G78" s="44">
        <f t="shared" si="1"/>
        <v>0</v>
      </c>
      <c r="H78" s="45" t="e">
        <f t="shared" si="0"/>
        <v>#DIV/0!</v>
      </c>
    </row>
    <row r="79" spans="1:8" s="5" customFormat="1" ht="20.100000000000001" customHeight="1">
      <c r="A79" s="52" t="s">
        <v>140</v>
      </c>
      <c r="B79" s="41">
        <v>2100</v>
      </c>
      <c r="C79" s="37">
        <f>C80+C81+C84+C87+C91+C92</f>
        <v>0</v>
      </c>
      <c r="D79" s="37">
        <f>D80+D81+D84+D87+D91+D92</f>
        <v>0</v>
      </c>
      <c r="E79" s="37">
        <v>0</v>
      </c>
      <c r="F79" s="37">
        <f>F80+F81+F84+F87+F91+F92</f>
        <v>0</v>
      </c>
      <c r="G79" s="44">
        <f t="shared" si="1"/>
        <v>0</v>
      </c>
      <c r="H79" s="43" t="e">
        <f t="shared" si="0"/>
        <v>#DIV/0!</v>
      </c>
    </row>
    <row r="80" spans="1:8" s="5" customFormat="1" ht="20.100000000000001" customHeight="1">
      <c r="A80" s="54" t="s">
        <v>141</v>
      </c>
      <c r="B80" s="41">
        <v>2110</v>
      </c>
      <c r="C80" s="37"/>
      <c r="D80" s="37"/>
      <c r="E80" s="37"/>
      <c r="F80" s="37"/>
      <c r="G80" s="44">
        <f t="shared" si="1"/>
        <v>0</v>
      </c>
      <c r="H80" s="43" t="e">
        <f t="shared" si="0"/>
        <v>#DIV/0!</v>
      </c>
    </row>
    <row r="81" spans="1:8" s="5" customFormat="1">
      <c r="A81" s="54" t="s">
        <v>142</v>
      </c>
      <c r="B81" s="41">
        <v>2120</v>
      </c>
      <c r="C81" s="37">
        <f>C82+C83</f>
        <v>0</v>
      </c>
      <c r="D81" s="37">
        <f>D82+D83</f>
        <v>0</v>
      </c>
      <c r="E81" s="37">
        <f>E82+E83</f>
        <v>0</v>
      </c>
      <c r="F81" s="37">
        <f>F82+F83</f>
        <v>0</v>
      </c>
      <c r="G81" s="44">
        <f t="shared" si="1"/>
        <v>0</v>
      </c>
      <c r="H81" s="43" t="e">
        <f t="shared" si="0"/>
        <v>#DIV/0!</v>
      </c>
    </row>
    <row r="82" spans="1:8" s="5" customFormat="1" ht="20.100000000000001" customHeight="1">
      <c r="A82" s="54" t="s">
        <v>143</v>
      </c>
      <c r="B82" s="41">
        <v>2121</v>
      </c>
      <c r="C82" s="44"/>
      <c r="D82" s="44"/>
      <c r="E82" s="44"/>
      <c r="F82" s="44"/>
      <c r="G82" s="44">
        <f t="shared" si="1"/>
        <v>0</v>
      </c>
      <c r="H82" s="45" t="e">
        <f t="shared" si="0"/>
        <v>#DIV/0!</v>
      </c>
    </row>
    <row r="83" spans="1:8" s="5" customFormat="1">
      <c r="A83" s="54" t="s">
        <v>144</v>
      </c>
      <c r="B83" s="41">
        <v>2122</v>
      </c>
      <c r="C83" s="44"/>
      <c r="D83" s="44"/>
      <c r="E83" s="44"/>
      <c r="F83" s="44"/>
      <c r="G83" s="44">
        <f t="shared" si="1"/>
        <v>0</v>
      </c>
      <c r="H83" s="45" t="e">
        <f t="shared" si="0"/>
        <v>#DIV/0!</v>
      </c>
    </row>
    <row r="84" spans="1:8" s="5" customFormat="1" ht="20.100000000000001" customHeight="1">
      <c r="A84" s="54" t="s">
        <v>145</v>
      </c>
      <c r="B84" s="41">
        <v>2130</v>
      </c>
      <c r="C84" s="44">
        <f>C85+C86</f>
        <v>0</v>
      </c>
      <c r="D84" s="44">
        <f>D85+D86</f>
        <v>0</v>
      </c>
      <c r="E84" s="44">
        <f>E85+E86</f>
        <v>0</v>
      </c>
      <c r="F84" s="44">
        <f>F85+F86</f>
        <v>0</v>
      </c>
      <c r="G84" s="44">
        <f t="shared" si="1"/>
        <v>0</v>
      </c>
      <c r="H84" s="45" t="e">
        <f t="shared" si="0"/>
        <v>#DIV/0!</v>
      </c>
    </row>
    <row r="85" spans="1:8" s="5" customFormat="1" ht="20.100000000000001" customHeight="1">
      <c r="A85" s="54" t="s">
        <v>146</v>
      </c>
      <c r="B85" s="41">
        <v>2131</v>
      </c>
      <c r="C85" s="44"/>
      <c r="D85" s="44"/>
      <c r="E85" s="44"/>
      <c r="F85" s="44"/>
      <c r="G85" s="44">
        <f t="shared" si="1"/>
        <v>0</v>
      </c>
      <c r="H85" s="45" t="e">
        <f t="shared" si="0"/>
        <v>#DIV/0!</v>
      </c>
    </row>
    <row r="86" spans="1:8" s="5" customFormat="1" ht="20.100000000000001" customHeight="1">
      <c r="A86" s="54" t="s">
        <v>147</v>
      </c>
      <c r="B86" s="41">
        <v>2132</v>
      </c>
      <c r="C86" s="44"/>
      <c r="D86" s="44"/>
      <c r="E86" s="44"/>
      <c r="F86" s="44"/>
      <c r="G86" s="44">
        <f t="shared" si="1"/>
        <v>0</v>
      </c>
      <c r="H86" s="45" t="e">
        <f t="shared" si="0"/>
        <v>#DIV/0!</v>
      </c>
    </row>
    <row r="87" spans="1:8" s="5" customFormat="1" ht="20.100000000000001" customHeight="1">
      <c r="A87" s="54" t="s">
        <v>148</v>
      </c>
      <c r="B87" s="41">
        <v>2140</v>
      </c>
      <c r="C87" s="44">
        <f>C88+C89+C90</f>
        <v>0</v>
      </c>
      <c r="D87" s="44">
        <f>D88+D89+D90</f>
        <v>0</v>
      </c>
      <c r="E87" s="44">
        <f>E88+E89+E90</f>
        <v>0</v>
      </c>
      <c r="F87" s="44">
        <f>F88+F89+F90</f>
        <v>0</v>
      </c>
      <c r="G87" s="44">
        <f t="shared" si="1"/>
        <v>0</v>
      </c>
      <c r="H87" s="45" t="e">
        <f t="shared" si="0"/>
        <v>#DIV/0!</v>
      </c>
    </row>
    <row r="88" spans="1:8" s="5" customFormat="1" ht="20.100000000000001" customHeight="1">
      <c r="A88" s="54" t="s">
        <v>149</v>
      </c>
      <c r="B88" s="41">
        <v>2141</v>
      </c>
      <c r="C88" s="44"/>
      <c r="D88" s="44"/>
      <c r="E88" s="44"/>
      <c r="F88" s="44"/>
      <c r="G88" s="44">
        <f t="shared" si="1"/>
        <v>0</v>
      </c>
      <c r="H88" s="45" t="e">
        <f t="shared" si="0"/>
        <v>#DIV/0!</v>
      </c>
    </row>
    <row r="89" spans="1:8" s="5" customFormat="1" ht="20.100000000000001" customHeight="1">
      <c r="A89" s="54" t="s">
        <v>150</v>
      </c>
      <c r="B89" s="41">
        <v>2142</v>
      </c>
      <c r="C89" s="44"/>
      <c r="D89" s="44"/>
      <c r="E89" s="44"/>
      <c r="F89" s="44"/>
      <c r="G89" s="44">
        <f t="shared" si="1"/>
        <v>0</v>
      </c>
      <c r="H89" s="45" t="e">
        <f t="shared" si="0"/>
        <v>#DIV/0!</v>
      </c>
    </row>
    <row r="90" spans="1:8" s="5" customFormat="1" ht="20.100000000000001" customHeight="1">
      <c r="A90" s="54" t="s">
        <v>151</v>
      </c>
      <c r="B90" s="41">
        <v>2143</v>
      </c>
      <c r="C90" s="37"/>
      <c r="D90" s="37"/>
      <c r="E90" s="37"/>
      <c r="F90" s="37"/>
      <c r="G90" s="44">
        <f t="shared" si="1"/>
        <v>0</v>
      </c>
      <c r="H90" s="43" t="e">
        <f t="shared" si="0"/>
        <v>#DIV/0!</v>
      </c>
    </row>
    <row r="91" spans="1:8" s="5" customFormat="1" ht="20.100000000000001" customHeight="1">
      <c r="A91" s="54" t="s">
        <v>152</v>
      </c>
      <c r="B91" s="41">
        <v>2150</v>
      </c>
      <c r="C91" s="44"/>
      <c r="D91" s="44"/>
      <c r="E91" s="44"/>
      <c r="F91" s="44"/>
      <c r="G91" s="44">
        <f t="shared" si="1"/>
        <v>0</v>
      </c>
      <c r="H91" s="45" t="e">
        <f t="shared" si="0"/>
        <v>#DIV/0!</v>
      </c>
    </row>
    <row r="92" spans="1:8" s="5" customFormat="1" ht="20.100000000000001" customHeight="1">
      <c r="A92" s="54" t="s">
        <v>153</v>
      </c>
      <c r="B92" s="41">
        <v>2160</v>
      </c>
      <c r="C92" s="44"/>
      <c r="D92" s="44"/>
      <c r="E92" s="44"/>
      <c r="F92" s="44"/>
      <c r="G92" s="44">
        <f t="shared" si="1"/>
        <v>0</v>
      </c>
      <c r="H92" s="45" t="e">
        <f t="shared" si="0"/>
        <v>#DIV/0!</v>
      </c>
    </row>
    <row r="93" spans="1:8" s="5" customFormat="1" ht="20.100000000000001" customHeight="1">
      <c r="A93" s="54" t="s">
        <v>205</v>
      </c>
      <c r="B93" s="41">
        <v>2170</v>
      </c>
      <c r="C93" s="44"/>
      <c r="D93" s="44"/>
      <c r="E93" s="44"/>
      <c r="F93" s="44"/>
      <c r="G93" s="44">
        <f t="shared" si="1"/>
        <v>0</v>
      </c>
      <c r="H93" s="45" t="e">
        <f t="shared" si="0"/>
        <v>#DIV/0!</v>
      </c>
    </row>
    <row r="94" spans="1:8" s="5" customFormat="1" ht="20.100000000000001" customHeight="1">
      <c r="A94" s="54"/>
      <c r="B94" s="41">
        <v>2171</v>
      </c>
      <c r="C94" s="44"/>
      <c r="D94" s="44"/>
      <c r="E94" s="44"/>
      <c r="F94" s="44"/>
      <c r="G94" s="44">
        <f t="shared" si="1"/>
        <v>0</v>
      </c>
      <c r="H94" s="45" t="e">
        <f t="shared" si="0"/>
        <v>#DIV/0!</v>
      </c>
    </row>
    <row r="95" spans="1:8" s="5" customFormat="1" ht="20.100000000000001" customHeight="1">
      <c r="A95" s="40" t="s">
        <v>154</v>
      </c>
      <c r="B95" s="41">
        <v>4000</v>
      </c>
      <c r="C95" s="37">
        <f>C33+C36+C37+C40</f>
        <v>44205.4</v>
      </c>
      <c r="D95" s="37">
        <f>D33+D36+D37+D40</f>
        <v>44302.3</v>
      </c>
      <c r="E95" s="37">
        <f>E33+E36+E37+E40</f>
        <v>10494</v>
      </c>
      <c r="F95" s="37">
        <f>F33+F36+F37+F40</f>
        <v>10939.500000000002</v>
      </c>
      <c r="G95" s="42">
        <f t="shared" si="1"/>
        <v>445.50000000000182</v>
      </c>
      <c r="H95" s="43">
        <f t="shared" si="0"/>
        <v>104.24528301886795</v>
      </c>
    </row>
    <row r="96" spans="1:8" s="5" customFormat="1" ht="20.100000000000001" customHeight="1">
      <c r="A96" s="40" t="s">
        <v>155</v>
      </c>
      <c r="B96" s="41">
        <v>5000</v>
      </c>
      <c r="C96" s="42">
        <f>C50</f>
        <v>38525.499999999993</v>
      </c>
      <c r="D96" s="42">
        <f>D50</f>
        <v>45627.593000000001</v>
      </c>
      <c r="E96" s="42">
        <f>E50</f>
        <v>12394.7</v>
      </c>
      <c r="F96" s="42">
        <f>F50</f>
        <v>12251.7</v>
      </c>
      <c r="G96" s="42">
        <f t="shared" si="1"/>
        <v>-143</v>
      </c>
      <c r="H96" s="43">
        <f t="shared" si="0"/>
        <v>98.846281071748407</v>
      </c>
    </row>
    <row r="97" spans="1:8" s="5" customFormat="1" ht="20.100000000000001" customHeight="1" thickBot="1">
      <c r="A97" s="56" t="s">
        <v>156</v>
      </c>
      <c r="B97" s="41">
        <v>6000</v>
      </c>
      <c r="C97" s="44">
        <f>C95-C96</f>
        <v>5679.9000000000087</v>
      </c>
      <c r="D97" s="44">
        <f>D95-D96</f>
        <v>-1325.2929999999978</v>
      </c>
      <c r="E97" s="44">
        <f>E95-E96</f>
        <v>-1900.7000000000007</v>
      </c>
      <c r="F97" s="44">
        <f>F95-F96</f>
        <v>-1312.1999999999989</v>
      </c>
      <c r="G97" s="44">
        <f>F97-E97</f>
        <v>588.50000000000182</v>
      </c>
      <c r="H97" s="45">
        <f>(F97/E97)*100*-1</f>
        <v>-69.037722944178384</v>
      </c>
    </row>
    <row r="98" spans="1:8" s="5" customFormat="1" ht="19.5" thickBot="1">
      <c r="A98" s="118" t="s">
        <v>32</v>
      </c>
      <c r="B98" s="119"/>
      <c r="C98" s="119"/>
      <c r="D98" s="119"/>
      <c r="E98" s="119"/>
      <c r="F98" s="119"/>
      <c r="G98" s="119"/>
      <c r="H98" s="120"/>
    </row>
    <row r="99" spans="1:8" s="5" customFormat="1" ht="41.25" customHeight="1">
      <c r="A99" s="57" t="s">
        <v>73</v>
      </c>
      <c r="B99" s="41">
        <v>7100</v>
      </c>
      <c r="C99" s="92">
        <f>C100+C101+C102+C103</f>
        <v>78.3</v>
      </c>
      <c r="D99" s="37">
        <f>D100+D101+D102+D103</f>
        <v>64.900000000000006</v>
      </c>
      <c r="E99" s="37">
        <f>E100+E101+E102+E103</f>
        <v>10</v>
      </c>
      <c r="F99" s="37">
        <f>F100+F101+F102+F103</f>
        <v>9.1</v>
      </c>
      <c r="G99" s="37">
        <f>F99-E99</f>
        <v>-0.90000000000000036</v>
      </c>
      <c r="H99" s="43">
        <f>(F99/E99)*100</f>
        <v>90.999999999999986</v>
      </c>
    </row>
    <row r="100" spans="1:8" s="5" customFormat="1" ht="37.5">
      <c r="A100" s="58" t="s">
        <v>88</v>
      </c>
      <c r="B100" s="41">
        <v>7110</v>
      </c>
      <c r="C100" s="90">
        <v>78.3</v>
      </c>
      <c r="D100" s="35">
        <v>64.900000000000006</v>
      </c>
      <c r="E100" s="35">
        <v>10</v>
      </c>
      <c r="F100" s="35">
        <v>9.1</v>
      </c>
      <c r="G100" s="35">
        <f t="shared" ref="G100:G112" si="2">F100-E100</f>
        <v>-0.90000000000000036</v>
      </c>
      <c r="H100" s="45">
        <f t="shared" ref="H100:H112" si="3">(F100/E100)*100</f>
        <v>90.999999999999986</v>
      </c>
    </row>
    <row r="101" spans="1:8" s="5" customFormat="1" ht="37.5">
      <c r="A101" s="59" t="s">
        <v>89</v>
      </c>
      <c r="B101" s="60">
        <v>7120</v>
      </c>
      <c r="C101" s="90"/>
      <c r="D101" s="35"/>
      <c r="E101" s="35"/>
      <c r="F101" s="35"/>
      <c r="G101" s="37">
        <f t="shared" si="2"/>
        <v>0</v>
      </c>
      <c r="H101" s="43" t="e">
        <f t="shared" si="3"/>
        <v>#DIV/0!</v>
      </c>
    </row>
    <row r="102" spans="1:8" s="5" customFormat="1" ht="19.5" customHeight="1">
      <c r="A102" s="61" t="s">
        <v>24</v>
      </c>
      <c r="B102" s="60">
        <v>7130</v>
      </c>
      <c r="C102" s="90"/>
      <c r="D102" s="35"/>
      <c r="E102" s="35"/>
      <c r="F102" s="35"/>
      <c r="G102" s="37">
        <f t="shared" si="2"/>
        <v>0</v>
      </c>
      <c r="H102" s="43" t="e">
        <f t="shared" si="3"/>
        <v>#DIV/0!</v>
      </c>
    </row>
    <row r="103" spans="1:8" s="5" customFormat="1">
      <c r="A103" s="61" t="s">
        <v>78</v>
      </c>
      <c r="B103" s="60">
        <v>7140</v>
      </c>
      <c r="C103" s="90"/>
      <c r="D103" s="35"/>
      <c r="E103" s="35"/>
      <c r="F103" s="35"/>
      <c r="G103" s="37">
        <f t="shared" si="2"/>
        <v>0</v>
      </c>
      <c r="H103" s="43" t="e">
        <f t="shared" si="3"/>
        <v>#DIV/0!</v>
      </c>
    </row>
    <row r="104" spans="1:8" s="5" customFormat="1" ht="37.5">
      <c r="A104" s="62" t="s">
        <v>74</v>
      </c>
      <c r="B104" s="60">
        <v>7200</v>
      </c>
      <c r="C104" s="92">
        <f>C105+C106</f>
        <v>4404</v>
      </c>
      <c r="D104" s="37">
        <f>D105+D106</f>
        <v>5213.3999999999996</v>
      </c>
      <c r="E104" s="37">
        <f>E105+E106</f>
        <v>1404</v>
      </c>
      <c r="F104" s="37">
        <f>F105+F106</f>
        <v>1342.6</v>
      </c>
      <c r="G104" s="37">
        <f t="shared" si="2"/>
        <v>-61.400000000000091</v>
      </c>
      <c r="H104" s="43">
        <f t="shared" si="3"/>
        <v>95.626780626780615</v>
      </c>
    </row>
    <row r="105" spans="1:8" s="5" customFormat="1">
      <c r="A105" s="58" t="s">
        <v>21</v>
      </c>
      <c r="B105" s="60">
        <v>7210</v>
      </c>
      <c r="C105" s="90">
        <v>4404</v>
      </c>
      <c r="D105" s="35">
        <v>5213.3999999999996</v>
      </c>
      <c r="E105" s="35">
        <v>1404</v>
      </c>
      <c r="F105" s="35">
        <v>1342.6</v>
      </c>
      <c r="G105" s="35">
        <f t="shared" si="2"/>
        <v>-61.400000000000091</v>
      </c>
      <c r="H105" s="45">
        <f t="shared" si="3"/>
        <v>95.626780626780615</v>
      </c>
    </row>
    <row r="106" spans="1:8" s="5" customFormat="1">
      <c r="A106" s="59" t="s">
        <v>90</v>
      </c>
      <c r="B106" s="63">
        <v>7220</v>
      </c>
      <c r="C106" s="90"/>
      <c r="D106" s="35"/>
      <c r="E106" s="35"/>
      <c r="F106" s="35"/>
      <c r="G106" s="35">
        <f t="shared" si="2"/>
        <v>0</v>
      </c>
      <c r="H106" s="45" t="e">
        <f t="shared" si="3"/>
        <v>#DIV/0!</v>
      </c>
    </row>
    <row r="107" spans="1:8" s="5" customFormat="1" ht="49.5" customHeight="1">
      <c r="A107" s="62" t="s">
        <v>75</v>
      </c>
      <c r="B107" s="60">
        <v>7300</v>
      </c>
      <c r="C107" s="93">
        <f>C108+C109+C110+C111</f>
        <v>5512.1</v>
      </c>
      <c r="D107" s="42">
        <f>D108+D109+D110+D111</f>
        <v>6602.4</v>
      </c>
      <c r="E107" s="42">
        <f>E108+E109+E110+E111</f>
        <v>1887</v>
      </c>
      <c r="F107" s="42">
        <f>F108+F109+F110+F111</f>
        <v>1760</v>
      </c>
      <c r="G107" s="37">
        <f t="shared" si="2"/>
        <v>-127</v>
      </c>
      <c r="H107" s="43">
        <f t="shared" si="3"/>
        <v>93.269740328563856</v>
      </c>
    </row>
    <row r="108" spans="1:8" s="5" customFormat="1" ht="25.5" customHeight="1">
      <c r="A108" s="61" t="s">
        <v>76</v>
      </c>
      <c r="B108" s="60">
        <v>7310</v>
      </c>
      <c r="C108" s="89">
        <v>5145.1000000000004</v>
      </c>
      <c r="D108" s="44">
        <v>6067.4</v>
      </c>
      <c r="E108" s="44">
        <v>1675</v>
      </c>
      <c r="F108" s="44">
        <v>1547.6</v>
      </c>
      <c r="G108" s="35">
        <f t="shared" si="2"/>
        <v>-127.40000000000009</v>
      </c>
      <c r="H108" s="45">
        <f t="shared" si="3"/>
        <v>92.394029850746264</v>
      </c>
    </row>
    <row r="109" spans="1:8" s="5" customFormat="1" ht="22.5" customHeight="1">
      <c r="A109" s="61" t="s">
        <v>91</v>
      </c>
      <c r="B109" s="60">
        <v>7320</v>
      </c>
      <c r="C109" s="89">
        <v>367</v>
      </c>
      <c r="D109" s="44">
        <v>535</v>
      </c>
      <c r="E109" s="44">
        <v>212</v>
      </c>
      <c r="F109" s="44">
        <v>212.4</v>
      </c>
      <c r="G109" s="35">
        <f t="shared" si="2"/>
        <v>0.40000000000000568</v>
      </c>
      <c r="H109" s="45">
        <f t="shared" si="3"/>
        <v>100.18867924528303</v>
      </c>
    </row>
    <row r="110" spans="1:8" s="5" customFormat="1" ht="19.5" customHeight="1">
      <c r="A110" s="61" t="s">
        <v>92</v>
      </c>
      <c r="B110" s="60">
        <v>7330</v>
      </c>
      <c r="C110" s="89"/>
      <c r="D110" s="44"/>
      <c r="E110" s="44">
        <v>0</v>
      </c>
      <c r="F110" s="44"/>
      <c r="G110" s="37">
        <f t="shared" si="2"/>
        <v>0</v>
      </c>
      <c r="H110" s="43" t="e">
        <f t="shared" si="3"/>
        <v>#DIV/0!</v>
      </c>
    </row>
    <row r="111" spans="1:8" s="5" customFormat="1" ht="33" customHeight="1">
      <c r="A111" s="61" t="s">
        <v>94</v>
      </c>
      <c r="B111" s="60">
        <v>7340</v>
      </c>
      <c r="C111" s="89"/>
      <c r="D111" s="44"/>
      <c r="E111" s="44">
        <v>0</v>
      </c>
      <c r="F111" s="44"/>
      <c r="G111" s="37">
        <f t="shared" si="2"/>
        <v>0</v>
      </c>
      <c r="H111" s="43" t="e">
        <f t="shared" si="3"/>
        <v>#DIV/0!</v>
      </c>
    </row>
    <row r="112" spans="1:8" s="5" customFormat="1" ht="22.5" customHeight="1" thickBot="1">
      <c r="A112" s="62" t="s">
        <v>93</v>
      </c>
      <c r="B112" s="60">
        <v>7000</v>
      </c>
      <c r="C112" s="93">
        <f>C107+C104+C99</f>
        <v>9994.4</v>
      </c>
      <c r="D112" s="42">
        <f>D107+D104+D99</f>
        <v>11880.699999999999</v>
      </c>
      <c r="E112" s="42">
        <f>E99+E104+E107</f>
        <v>3301</v>
      </c>
      <c r="F112" s="42">
        <f>F107+F104+F99</f>
        <v>3111.7</v>
      </c>
      <c r="G112" s="37">
        <f t="shared" si="2"/>
        <v>-189.30000000000018</v>
      </c>
      <c r="H112" s="43">
        <f t="shared" si="3"/>
        <v>94.265374129051793</v>
      </c>
    </row>
    <row r="113" spans="1:8" s="5" customFormat="1" ht="19.5" thickBot="1">
      <c r="A113" s="108" t="s">
        <v>99</v>
      </c>
      <c r="B113" s="109"/>
      <c r="C113" s="109"/>
      <c r="D113" s="109"/>
      <c r="E113" s="109"/>
      <c r="F113" s="109"/>
      <c r="G113" s="109"/>
      <c r="H113" s="110"/>
    </row>
    <row r="114" spans="1:8" s="5" customFormat="1" ht="20.100000000000001" customHeight="1">
      <c r="A114" s="64" t="s">
        <v>55</v>
      </c>
      <c r="B114" s="65">
        <v>8000</v>
      </c>
      <c r="C114" s="42">
        <f>C115+C116+C117+C118+C119+C120</f>
        <v>1139.0999999999999</v>
      </c>
      <c r="D114" s="42">
        <f>D115+D116+D117+D118+D119+D120</f>
        <v>320.60000000000002</v>
      </c>
      <c r="E114" s="66">
        <f>E115+E116+E117+E118+E119+E120</f>
        <v>0</v>
      </c>
      <c r="F114" s="42">
        <f>F115+F116+F117+F118+F119+F120</f>
        <v>34.5</v>
      </c>
      <c r="G114" s="37">
        <f>F114-E114</f>
        <v>34.5</v>
      </c>
      <c r="H114" s="43" t="e">
        <f>(F114/E114)*100</f>
        <v>#DIV/0!</v>
      </c>
    </row>
    <row r="115" spans="1:8" s="5" customFormat="1" ht="20.100000000000001" customHeight="1">
      <c r="A115" s="58" t="s">
        <v>0</v>
      </c>
      <c r="B115" s="68">
        <v>8010</v>
      </c>
      <c r="C115" s="69"/>
      <c r="D115" s="69"/>
      <c r="E115" s="69"/>
      <c r="F115" s="44"/>
      <c r="G115" s="67">
        <f t="shared" ref="G115:G125" si="4">F115-E115</f>
        <v>0</v>
      </c>
      <c r="H115" s="43" t="e">
        <f t="shared" ref="H115:H125" si="5">(F115/E115)*100</f>
        <v>#DIV/0!</v>
      </c>
    </row>
    <row r="116" spans="1:8" s="5" customFormat="1" ht="20.100000000000001" customHeight="1">
      <c r="A116" s="58" t="s">
        <v>1</v>
      </c>
      <c r="B116" s="65">
        <v>8020</v>
      </c>
      <c r="C116" s="89">
        <v>200.7</v>
      </c>
      <c r="D116" s="44"/>
      <c r="E116" s="69"/>
      <c r="F116" s="44">
        <f>(D116-'[37]Осн. фін. пок.'!$D$116)+2518.7</f>
        <v>0</v>
      </c>
      <c r="G116" s="37">
        <f t="shared" si="4"/>
        <v>0</v>
      </c>
      <c r="H116" s="43" t="e">
        <f t="shared" si="5"/>
        <v>#DIV/0!</v>
      </c>
    </row>
    <row r="117" spans="1:8" s="5" customFormat="1" ht="20.100000000000001" customHeight="1">
      <c r="A117" s="58" t="s">
        <v>18</v>
      </c>
      <c r="B117" s="68">
        <v>8030</v>
      </c>
      <c r="C117" s="89">
        <v>938.4</v>
      </c>
      <c r="D117" s="44">
        <f>180.7+49.9+84</f>
        <v>314.60000000000002</v>
      </c>
      <c r="E117" s="69">
        <v>0</v>
      </c>
      <c r="F117" s="44">
        <v>34.5</v>
      </c>
      <c r="G117" s="35">
        <f t="shared" si="4"/>
        <v>34.5</v>
      </c>
      <c r="H117" s="43" t="e">
        <f t="shared" si="5"/>
        <v>#DIV/0!</v>
      </c>
    </row>
    <row r="118" spans="1:8" s="5" customFormat="1">
      <c r="A118" s="58" t="s">
        <v>2</v>
      </c>
      <c r="B118" s="65">
        <v>8040</v>
      </c>
      <c r="C118" s="69"/>
      <c r="D118" s="44">
        <v>6</v>
      </c>
      <c r="E118" s="69">
        <v>0</v>
      </c>
      <c r="F118" s="44">
        <f>D118-'[37]Осн. фін. пок.'!$D$118</f>
        <v>0</v>
      </c>
      <c r="G118" s="37">
        <f t="shared" si="4"/>
        <v>0</v>
      </c>
      <c r="H118" s="43" t="e">
        <f t="shared" si="5"/>
        <v>#DIV/0!</v>
      </c>
    </row>
    <row r="119" spans="1:8" s="5" customFormat="1" ht="37.5">
      <c r="A119" s="58" t="s">
        <v>19</v>
      </c>
      <c r="B119" s="68">
        <v>8050</v>
      </c>
      <c r="C119" s="69"/>
      <c r="D119" s="69"/>
      <c r="E119" s="69"/>
      <c r="F119" s="44"/>
      <c r="G119" s="67">
        <f t="shared" si="4"/>
        <v>0</v>
      </c>
      <c r="H119" s="43" t="e">
        <f t="shared" si="5"/>
        <v>#DIV/0!</v>
      </c>
    </row>
    <row r="120" spans="1:8" s="5" customFormat="1">
      <c r="A120" s="58" t="s">
        <v>58</v>
      </c>
      <c r="B120" s="70">
        <v>8060</v>
      </c>
      <c r="C120" s="69"/>
      <c r="D120" s="69"/>
      <c r="E120" s="69"/>
      <c r="F120" s="44"/>
      <c r="G120" s="67">
        <f t="shared" si="4"/>
        <v>0</v>
      </c>
      <c r="H120" s="43" t="e">
        <f t="shared" si="5"/>
        <v>#DIV/0!</v>
      </c>
    </row>
    <row r="121" spans="1:8" s="5" customFormat="1" ht="20.100000000000001" customHeight="1">
      <c r="A121" s="62" t="s">
        <v>56</v>
      </c>
      <c r="B121" s="71">
        <v>8100</v>
      </c>
      <c r="C121" s="37">
        <f>C122+C123+C124+C125</f>
        <v>1139.0999999999999</v>
      </c>
      <c r="D121" s="37">
        <f>D122+D123+D124+D125</f>
        <v>320.60000000000002</v>
      </c>
      <c r="E121" s="67">
        <f>E122+E123+E124+E125</f>
        <v>0</v>
      </c>
      <c r="F121" s="37">
        <v>34.5</v>
      </c>
      <c r="G121" s="37">
        <f t="shared" si="4"/>
        <v>34.5</v>
      </c>
      <c r="H121" s="43" t="e">
        <f t="shared" si="5"/>
        <v>#DIV/0!</v>
      </c>
    </row>
    <row r="122" spans="1:8" s="5" customFormat="1" ht="20.100000000000001" customHeight="1">
      <c r="A122" s="59" t="s">
        <v>79</v>
      </c>
      <c r="B122" s="72" t="s">
        <v>95</v>
      </c>
      <c r="C122" s="44"/>
      <c r="D122" s="69"/>
      <c r="E122" s="69"/>
      <c r="F122" s="44"/>
      <c r="G122" s="67">
        <f t="shared" si="4"/>
        <v>0</v>
      </c>
      <c r="H122" s="43" t="e">
        <f t="shared" si="5"/>
        <v>#DIV/0!</v>
      </c>
    </row>
    <row r="123" spans="1:8" s="5" customFormat="1" ht="20.100000000000001" customHeight="1">
      <c r="A123" s="59" t="s">
        <v>80</v>
      </c>
      <c r="B123" s="72" t="s">
        <v>96</v>
      </c>
      <c r="C123" s="44"/>
      <c r="D123" s="69"/>
      <c r="E123" s="69"/>
      <c r="F123" s="44"/>
      <c r="G123" s="67">
        <f t="shared" si="4"/>
        <v>0</v>
      </c>
      <c r="H123" s="43" t="e">
        <f t="shared" si="5"/>
        <v>#DIV/0!</v>
      </c>
    </row>
    <row r="124" spans="1:8" s="5" customFormat="1" ht="20.100000000000001" customHeight="1">
      <c r="A124" s="59" t="s">
        <v>54</v>
      </c>
      <c r="B124" s="72" t="s">
        <v>97</v>
      </c>
      <c r="C124" s="44">
        <v>306</v>
      </c>
      <c r="D124" s="44">
        <v>201.7</v>
      </c>
      <c r="E124" s="69"/>
      <c r="F124" s="44">
        <v>28.8</v>
      </c>
      <c r="G124" s="35">
        <f t="shared" si="4"/>
        <v>28.8</v>
      </c>
      <c r="H124" s="43" t="e">
        <f t="shared" si="5"/>
        <v>#DIV/0!</v>
      </c>
    </row>
    <row r="125" spans="1:8" s="5" customFormat="1" ht="20.100000000000001" customHeight="1" thickBot="1">
      <c r="A125" s="73" t="s">
        <v>81</v>
      </c>
      <c r="B125" s="74" t="s">
        <v>98</v>
      </c>
      <c r="C125" s="80">
        <v>833.1</v>
      </c>
      <c r="D125" s="80">
        <v>118.9</v>
      </c>
      <c r="E125" s="69"/>
      <c r="F125" s="44">
        <v>5.7</v>
      </c>
      <c r="G125" s="35">
        <f t="shared" si="4"/>
        <v>5.7</v>
      </c>
      <c r="H125" s="43" t="e">
        <f t="shared" si="5"/>
        <v>#DIV/0!</v>
      </c>
    </row>
    <row r="126" spans="1:8" s="5" customFormat="1" ht="19.5" thickBot="1">
      <c r="A126" s="102" t="s">
        <v>100</v>
      </c>
      <c r="B126" s="103"/>
      <c r="C126" s="103"/>
      <c r="D126" s="103"/>
      <c r="E126" s="103"/>
      <c r="F126" s="103"/>
      <c r="G126" s="103"/>
      <c r="H126" s="104"/>
    </row>
    <row r="127" spans="1:8" s="5" customFormat="1">
      <c r="A127" s="75" t="s">
        <v>65</v>
      </c>
      <c r="B127" s="76">
        <v>9010</v>
      </c>
      <c r="C127" s="87">
        <f>C97/C32</f>
        <v>0.12848882715686338</v>
      </c>
      <c r="D127" s="87">
        <f>D97/D32</f>
        <v>-2.9914767404852518E-2</v>
      </c>
      <c r="E127" s="87"/>
      <c r="F127" s="87"/>
      <c r="G127" s="35"/>
      <c r="H127" s="45" t="e">
        <f>(F127/E127)*100</f>
        <v>#DIV/0!</v>
      </c>
    </row>
    <row r="128" spans="1:8" s="5" customFormat="1">
      <c r="A128" s="75" t="s">
        <v>66</v>
      </c>
      <c r="B128" s="76">
        <v>9020</v>
      </c>
      <c r="C128" s="87">
        <f>C97/C140</f>
        <v>0.41890566343877506</v>
      </c>
      <c r="D128" s="87">
        <f>D97/D140</f>
        <v>-0.10817305494792499</v>
      </c>
      <c r="E128" s="87"/>
      <c r="F128" s="87"/>
      <c r="G128" s="35"/>
      <c r="H128" s="45" t="e">
        <f>(F128/E128)*100</f>
        <v>#DIV/0!</v>
      </c>
    </row>
    <row r="129" spans="1:8" s="5" customFormat="1">
      <c r="A129" s="61" t="s">
        <v>67</v>
      </c>
      <c r="B129" s="41">
        <v>9030</v>
      </c>
      <c r="C129" s="87">
        <f>C97/C146</f>
        <v>0.47156449256110594</v>
      </c>
      <c r="D129" s="87">
        <f>D97/D146</f>
        <v>-0.1240295546217699</v>
      </c>
      <c r="E129" s="87"/>
      <c r="F129" s="87"/>
      <c r="G129" s="35"/>
      <c r="H129" s="45" t="e">
        <f>(F129/E129)*100</f>
        <v>#DIV/0!</v>
      </c>
    </row>
    <row r="130" spans="1:8" s="5" customFormat="1">
      <c r="A130" s="77" t="s">
        <v>38</v>
      </c>
      <c r="B130" s="78">
        <v>9040</v>
      </c>
      <c r="C130" s="88">
        <f>C146/C143</f>
        <v>7.9550888316491646</v>
      </c>
      <c r="D130" s="88">
        <f>D146/D143</f>
        <v>6.8220008938262131</v>
      </c>
      <c r="E130" s="88"/>
      <c r="F130" s="88"/>
      <c r="G130" s="35"/>
      <c r="H130" s="45" t="e">
        <f>(F130/E130)*100</f>
        <v>#DIV/0!</v>
      </c>
    </row>
    <row r="131" spans="1:8" s="5" customFormat="1" ht="21.75" customHeight="1" thickBot="1">
      <c r="A131" s="79" t="s">
        <v>68</v>
      </c>
      <c r="B131" s="78">
        <v>9050</v>
      </c>
      <c r="C131" s="87">
        <f>C136/C135</f>
        <v>0.96221745013095661</v>
      </c>
      <c r="D131" s="87">
        <f>D136/D135</f>
        <v>0.96611733995684956</v>
      </c>
      <c r="E131" s="87"/>
      <c r="F131" s="87"/>
      <c r="G131" s="80"/>
      <c r="H131" s="81" t="e">
        <f>(F131/E131)*100</f>
        <v>#DIV/0!</v>
      </c>
    </row>
    <row r="132" spans="1:8" s="5" customFormat="1" ht="19.5" thickBot="1">
      <c r="A132" s="118" t="s">
        <v>234</v>
      </c>
      <c r="B132" s="119"/>
      <c r="C132" s="119"/>
      <c r="D132" s="119"/>
      <c r="E132" s="119"/>
      <c r="F132" s="119"/>
      <c r="G132" s="119"/>
      <c r="H132" s="120"/>
    </row>
    <row r="133" spans="1:8" s="5" customFormat="1" ht="20.100000000000001" customHeight="1">
      <c r="A133" s="75" t="s">
        <v>59</v>
      </c>
      <c r="B133" s="76">
        <v>10000</v>
      </c>
      <c r="C133" s="44">
        <v>3056.200000000003</v>
      </c>
      <c r="D133" s="35">
        <f>D134+16.9</f>
        <v>2747.9</v>
      </c>
      <c r="E133" s="44"/>
      <c r="F133" s="35"/>
      <c r="G133" s="35">
        <f>F133-E133</f>
        <v>0</v>
      </c>
      <c r="H133" s="45" t="e">
        <f>(F133/E133)*100</f>
        <v>#DIV/0!</v>
      </c>
    </row>
    <row r="134" spans="1:8" s="5" customFormat="1" ht="20.100000000000001" customHeight="1">
      <c r="A134" s="75" t="s">
        <v>60</v>
      </c>
      <c r="B134" s="76">
        <v>10001</v>
      </c>
      <c r="C134" s="35">
        <v>3043.8000000000029</v>
      </c>
      <c r="D134" s="35">
        <f>D135-D136</f>
        <v>2731</v>
      </c>
      <c r="E134" s="35"/>
      <c r="F134" s="35">
        <f>F135-F136</f>
        <v>0</v>
      </c>
      <c r="G134" s="35">
        <f t="shared" ref="G134:G146" si="6">F134-E134</f>
        <v>0</v>
      </c>
      <c r="H134" s="45" t="e">
        <f t="shared" ref="H134:H146" si="7">(F134/E134)*100</f>
        <v>#DIV/0!</v>
      </c>
    </row>
    <row r="135" spans="1:8" s="5" customFormat="1" ht="20.100000000000001" customHeight="1">
      <c r="A135" s="75" t="s">
        <v>61</v>
      </c>
      <c r="B135" s="76">
        <v>10002</v>
      </c>
      <c r="C135" s="44">
        <v>80561</v>
      </c>
      <c r="D135" s="44">
        <v>80601.7</v>
      </c>
      <c r="E135" s="44"/>
      <c r="F135" s="35"/>
      <c r="G135" s="35">
        <f t="shared" si="6"/>
        <v>0</v>
      </c>
      <c r="H135" s="45" t="e">
        <f t="shared" si="7"/>
        <v>#DIV/0!</v>
      </c>
    </row>
    <row r="136" spans="1:8" s="5" customFormat="1" ht="20.100000000000001" customHeight="1">
      <c r="A136" s="75" t="s">
        <v>62</v>
      </c>
      <c r="B136" s="76">
        <v>10003</v>
      </c>
      <c r="C136" s="44">
        <v>77517.2</v>
      </c>
      <c r="D136" s="44">
        <v>77870.7</v>
      </c>
      <c r="E136" s="44"/>
      <c r="F136" s="35"/>
      <c r="G136" s="35">
        <f t="shared" si="6"/>
        <v>0</v>
      </c>
      <c r="H136" s="45" t="e">
        <f t="shared" si="7"/>
        <v>#DIV/0!</v>
      </c>
    </row>
    <row r="137" spans="1:8" s="5" customFormat="1" ht="20.100000000000001" customHeight="1">
      <c r="A137" s="61" t="s">
        <v>63</v>
      </c>
      <c r="B137" s="41">
        <v>10010</v>
      </c>
      <c r="C137" s="44">
        <v>10502.7</v>
      </c>
      <c r="D137" s="44">
        <v>9503.7000000000007</v>
      </c>
      <c r="E137" s="44"/>
      <c r="F137" s="35"/>
      <c r="G137" s="35">
        <f t="shared" si="6"/>
        <v>0</v>
      </c>
      <c r="H137" s="45" t="e">
        <f t="shared" si="7"/>
        <v>#DIV/0!</v>
      </c>
    </row>
    <row r="138" spans="1:8" s="5" customFormat="1">
      <c r="A138" s="61" t="s">
        <v>64</v>
      </c>
      <c r="B138" s="41">
        <v>10011</v>
      </c>
      <c r="C138" s="44">
        <v>6113.5</v>
      </c>
      <c r="D138" s="44">
        <v>5480.8</v>
      </c>
      <c r="E138" s="44"/>
      <c r="F138" s="35"/>
      <c r="G138" s="35">
        <f t="shared" si="6"/>
        <v>0</v>
      </c>
      <c r="H138" s="45" t="e">
        <f t="shared" si="7"/>
        <v>#DIV/0!</v>
      </c>
    </row>
    <row r="139" spans="1:8" s="5" customFormat="1">
      <c r="A139" s="61" t="s">
        <v>103</v>
      </c>
      <c r="B139" s="41">
        <v>10012</v>
      </c>
      <c r="C139" s="44">
        <v>11.7</v>
      </c>
      <c r="D139" s="44">
        <v>6.4</v>
      </c>
      <c r="E139" s="44"/>
      <c r="F139" s="35"/>
      <c r="G139" s="35">
        <f t="shared" si="6"/>
        <v>0</v>
      </c>
      <c r="H139" s="45" t="e">
        <f t="shared" si="7"/>
        <v>#DIV/0!</v>
      </c>
    </row>
    <row r="140" spans="1:8" s="5" customFormat="1" ht="20.100000000000001" customHeight="1">
      <c r="A140" s="62" t="s">
        <v>47</v>
      </c>
      <c r="B140" s="41">
        <v>10020</v>
      </c>
      <c r="C140" s="42">
        <f>C133+C137</f>
        <v>13558.900000000003</v>
      </c>
      <c r="D140" s="42">
        <f>D133+D137</f>
        <v>12251.6</v>
      </c>
      <c r="E140" s="42">
        <f>E133+E137</f>
        <v>0</v>
      </c>
      <c r="F140" s="42">
        <f>F133+F137</f>
        <v>0</v>
      </c>
      <c r="G140" s="35">
        <f t="shared" si="6"/>
        <v>0</v>
      </c>
      <c r="H140" s="45" t="e">
        <f t="shared" si="7"/>
        <v>#DIV/0!</v>
      </c>
    </row>
    <row r="141" spans="1:8" s="5" customFormat="1" ht="20.100000000000001" customHeight="1">
      <c r="A141" s="61" t="s">
        <v>33</v>
      </c>
      <c r="B141" s="41">
        <v>10030</v>
      </c>
      <c r="C141" s="44">
        <v>545.20000000000005</v>
      </c>
      <c r="D141" s="44">
        <v>618.70000000000005</v>
      </c>
      <c r="E141" s="44"/>
      <c r="F141" s="35"/>
      <c r="G141" s="35">
        <f t="shared" si="6"/>
        <v>0</v>
      </c>
      <c r="H141" s="45" t="e">
        <f t="shared" si="7"/>
        <v>#DIV/0!</v>
      </c>
    </row>
    <row r="142" spans="1:8" s="5" customFormat="1" ht="20.100000000000001" customHeight="1">
      <c r="A142" s="61" t="s">
        <v>34</v>
      </c>
      <c r="B142" s="41">
        <v>10040</v>
      </c>
      <c r="C142" s="44">
        <v>968.9</v>
      </c>
      <c r="D142" s="44">
        <v>947.6</v>
      </c>
      <c r="E142" s="44"/>
      <c r="F142" s="35"/>
      <c r="G142" s="35">
        <f t="shared" si="6"/>
        <v>0</v>
      </c>
      <c r="H142" s="45" t="e">
        <f t="shared" si="7"/>
        <v>#DIV/0!</v>
      </c>
    </row>
    <row r="143" spans="1:8" s="5" customFormat="1" ht="20.100000000000001" customHeight="1">
      <c r="A143" s="62" t="s">
        <v>48</v>
      </c>
      <c r="B143" s="41">
        <v>10050</v>
      </c>
      <c r="C143" s="37">
        <f>SUM(C141:C142)</f>
        <v>1514.1</v>
      </c>
      <c r="D143" s="37">
        <f>SUM(D141:D142)</f>
        <v>1566.3000000000002</v>
      </c>
      <c r="E143" s="37">
        <f>SUM(E141:E142)</f>
        <v>0</v>
      </c>
      <c r="F143" s="37">
        <f>SUM(F141:F142)</f>
        <v>0</v>
      </c>
      <c r="G143" s="35">
        <f t="shared" si="6"/>
        <v>0</v>
      </c>
      <c r="H143" s="45" t="e">
        <f t="shared" si="7"/>
        <v>#DIV/0!</v>
      </c>
    </row>
    <row r="144" spans="1:8" s="5" customFormat="1" ht="20.100000000000001" customHeight="1">
      <c r="A144" s="61" t="s">
        <v>82</v>
      </c>
      <c r="B144" s="41">
        <v>10060</v>
      </c>
      <c r="C144" s="44"/>
      <c r="D144" s="44"/>
      <c r="E144" s="44"/>
      <c r="F144" s="35"/>
      <c r="G144" s="35">
        <f t="shared" si="6"/>
        <v>0</v>
      </c>
      <c r="H144" s="45" t="e">
        <f t="shared" si="7"/>
        <v>#DIV/0!</v>
      </c>
    </row>
    <row r="145" spans="1:8" s="5" customFormat="1">
      <c r="A145" s="61" t="s">
        <v>83</v>
      </c>
      <c r="B145" s="41">
        <v>10070</v>
      </c>
      <c r="C145" s="44"/>
      <c r="D145" s="44"/>
      <c r="E145" s="44"/>
      <c r="F145" s="35"/>
      <c r="G145" s="35">
        <f t="shared" si="6"/>
        <v>0</v>
      </c>
      <c r="H145" s="45" t="e">
        <f t="shared" si="7"/>
        <v>#DIV/0!</v>
      </c>
    </row>
    <row r="146" spans="1:8" s="5" customFormat="1" ht="20.100000000000001" customHeight="1" thickBot="1">
      <c r="A146" s="62" t="s">
        <v>31</v>
      </c>
      <c r="B146" s="41">
        <v>10080</v>
      </c>
      <c r="C146" s="42">
        <v>12044.8</v>
      </c>
      <c r="D146" s="42">
        <v>10685.3</v>
      </c>
      <c r="E146" s="42"/>
      <c r="F146" s="35"/>
      <c r="G146" s="35">
        <f t="shared" si="6"/>
        <v>0</v>
      </c>
      <c r="H146" s="45" t="e">
        <f t="shared" si="7"/>
        <v>#DIV/0!</v>
      </c>
    </row>
    <row r="147" spans="1:8" s="5" customFormat="1" ht="19.5" thickBot="1">
      <c r="A147" s="108" t="s">
        <v>101</v>
      </c>
      <c r="B147" s="109"/>
      <c r="C147" s="109"/>
      <c r="D147" s="109"/>
      <c r="E147" s="109"/>
      <c r="F147" s="109"/>
      <c r="G147" s="109"/>
      <c r="H147" s="110"/>
    </row>
    <row r="148" spans="1:8" s="5" customFormat="1" ht="20.100000000000001" customHeight="1">
      <c r="A148" s="64" t="s">
        <v>71</v>
      </c>
      <c r="B148" s="82" t="s">
        <v>159</v>
      </c>
      <c r="C148" s="66">
        <f>SUM(C149:C151)</f>
        <v>0</v>
      </c>
      <c r="D148" s="66">
        <f>SUM(D149:D151)</f>
        <v>0</v>
      </c>
      <c r="E148" s="66">
        <f>SUM(E149:E151)</f>
        <v>0</v>
      </c>
      <c r="F148" s="66">
        <f>SUM(F149:F151)</f>
        <v>0</v>
      </c>
      <c r="G148" s="66">
        <f>F148-E148</f>
        <v>0</v>
      </c>
      <c r="H148" s="43" t="e">
        <f>(F148/E148)*100</f>
        <v>#DIV/0!</v>
      </c>
    </row>
    <row r="149" spans="1:8" s="5" customFormat="1" ht="20.100000000000001" customHeight="1">
      <c r="A149" s="61" t="s">
        <v>84</v>
      </c>
      <c r="B149" s="83" t="s">
        <v>160</v>
      </c>
      <c r="C149" s="84"/>
      <c r="D149" s="84"/>
      <c r="E149" s="69"/>
      <c r="F149" s="69"/>
      <c r="G149" s="66">
        <f t="shared" ref="G149:G155" si="8">F149-E149</f>
        <v>0</v>
      </c>
      <c r="H149" s="43" t="e">
        <f t="shared" ref="H149:H155" si="9">(F149/E149)*100</f>
        <v>#DIV/0!</v>
      </c>
    </row>
    <row r="150" spans="1:8" s="5" customFormat="1" ht="20.100000000000001" customHeight="1">
      <c r="A150" s="61" t="s">
        <v>85</v>
      </c>
      <c r="B150" s="83" t="s">
        <v>161</v>
      </c>
      <c r="C150" s="84"/>
      <c r="D150" s="84"/>
      <c r="E150" s="69"/>
      <c r="F150" s="69"/>
      <c r="G150" s="66">
        <f t="shared" si="8"/>
        <v>0</v>
      </c>
      <c r="H150" s="43" t="e">
        <f t="shared" si="9"/>
        <v>#DIV/0!</v>
      </c>
    </row>
    <row r="151" spans="1:8" s="5" customFormat="1" ht="20.100000000000001" customHeight="1">
      <c r="A151" s="61" t="s">
        <v>86</v>
      </c>
      <c r="B151" s="83" t="s">
        <v>162</v>
      </c>
      <c r="C151" s="84"/>
      <c r="D151" s="84"/>
      <c r="E151" s="69"/>
      <c r="F151" s="69"/>
      <c r="G151" s="66">
        <f t="shared" si="8"/>
        <v>0</v>
      </c>
      <c r="H151" s="43" t="e">
        <f t="shared" si="9"/>
        <v>#DIV/0!</v>
      </c>
    </row>
    <row r="152" spans="1:8" s="5" customFormat="1" ht="20.100000000000001" customHeight="1">
      <c r="A152" s="62" t="s">
        <v>72</v>
      </c>
      <c r="B152" s="83" t="s">
        <v>163</v>
      </c>
      <c r="C152" s="67">
        <f>SUM(C153:C155)</f>
        <v>0</v>
      </c>
      <c r="D152" s="67">
        <f>SUM(D153:D155)</f>
        <v>0</v>
      </c>
      <c r="E152" s="67">
        <f>SUM(E153:E155)</f>
        <v>0</v>
      </c>
      <c r="F152" s="67">
        <f>SUM(F153:F155)</f>
        <v>0</v>
      </c>
      <c r="G152" s="66">
        <f t="shared" si="8"/>
        <v>0</v>
      </c>
      <c r="H152" s="43" t="e">
        <f t="shared" si="9"/>
        <v>#DIV/0!</v>
      </c>
    </row>
    <row r="153" spans="1:8" s="5" customFormat="1" ht="20.100000000000001" customHeight="1">
      <c r="A153" s="61" t="s">
        <v>84</v>
      </c>
      <c r="B153" s="83" t="s">
        <v>164</v>
      </c>
      <c r="C153" s="84"/>
      <c r="D153" s="84"/>
      <c r="E153" s="69"/>
      <c r="F153" s="69"/>
      <c r="G153" s="66">
        <f t="shared" si="8"/>
        <v>0</v>
      </c>
      <c r="H153" s="43" t="e">
        <f t="shared" si="9"/>
        <v>#DIV/0!</v>
      </c>
    </row>
    <row r="154" spans="1:8" s="5" customFormat="1" ht="20.100000000000001" customHeight="1">
      <c r="A154" s="61" t="s">
        <v>85</v>
      </c>
      <c r="B154" s="83" t="s">
        <v>165</v>
      </c>
      <c r="C154" s="84"/>
      <c r="D154" s="84"/>
      <c r="E154" s="69"/>
      <c r="F154" s="69"/>
      <c r="G154" s="66">
        <f t="shared" si="8"/>
        <v>0</v>
      </c>
      <c r="H154" s="43" t="e">
        <f t="shared" si="9"/>
        <v>#DIV/0!</v>
      </c>
    </row>
    <row r="155" spans="1:8" s="5" customFormat="1" ht="20.100000000000001" customHeight="1" thickBot="1">
      <c r="A155" s="77" t="s">
        <v>86</v>
      </c>
      <c r="B155" s="85" t="s">
        <v>166</v>
      </c>
      <c r="C155" s="84"/>
      <c r="D155" s="84"/>
      <c r="E155" s="69"/>
      <c r="F155" s="69"/>
      <c r="G155" s="66">
        <f t="shared" si="8"/>
        <v>0</v>
      </c>
      <c r="H155" s="43" t="e">
        <f t="shared" si="9"/>
        <v>#DIV/0!</v>
      </c>
    </row>
    <row r="156" spans="1:8" s="5" customFormat="1" ht="19.5" thickBot="1">
      <c r="A156" s="118" t="s">
        <v>102</v>
      </c>
      <c r="B156" s="119"/>
      <c r="C156" s="119"/>
      <c r="D156" s="119"/>
      <c r="E156" s="119"/>
      <c r="F156" s="119"/>
      <c r="G156" s="119"/>
      <c r="H156" s="120"/>
    </row>
    <row r="157" spans="1:8" s="5" customFormat="1" ht="60.75" customHeight="1">
      <c r="A157" s="62" t="s">
        <v>69</v>
      </c>
      <c r="B157" s="83" t="s">
        <v>179</v>
      </c>
      <c r="C157" s="38">
        <f>C158+C159+C160+C161+C162+C163</f>
        <v>114</v>
      </c>
      <c r="D157" s="38">
        <f>D158+D159+D160+D161+D162+D163</f>
        <v>114</v>
      </c>
      <c r="E157" s="38">
        <f>E158+E159+E160+E161+E162+E163</f>
        <v>112</v>
      </c>
      <c r="F157" s="38">
        <f>F158+F159+F160+F161+F162+F163</f>
        <v>110</v>
      </c>
      <c r="G157" s="38">
        <f>F157-E157</f>
        <v>-2</v>
      </c>
      <c r="H157" s="43">
        <f>(F157/E157)*100</f>
        <v>98.214285714285708</v>
      </c>
    </row>
    <row r="158" spans="1:8" s="5" customFormat="1">
      <c r="A158" s="58" t="s">
        <v>53</v>
      </c>
      <c r="B158" s="83" t="s">
        <v>180</v>
      </c>
      <c r="C158" s="90">
        <v>1</v>
      </c>
      <c r="D158" s="35">
        <v>1</v>
      </c>
      <c r="E158" s="35">
        <v>1</v>
      </c>
      <c r="F158" s="35">
        <v>1</v>
      </c>
      <c r="G158" s="67">
        <f t="shared" ref="G158:G184" si="10">F158-E158</f>
        <v>0</v>
      </c>
      <c r="H158" s="43">
        <f t="shared" ref="H158:H185" si="11">(F158/E158)*100</f>
        <v>100</v>
      </c>
    </row>
    <row r="159" spans="1:8" s="5" customFormat="1">
      <c r="A159" s="58" t="s">
        <v>52</v>
      </c>
      <c r="B159" s="83" t="s">
        <v>181</v>
      </c>
      <c r="C159" s="91">
        <v>10</v>
      </c>
      <c r="D159" s="39">
        <v>9.75</v>
      </c>
      <c r="E159" s="39">
        <v>9.75</v>
      </c>
      <c r="F159" s="39">
        <v>9.75</v>
      </c>
      <c r="G159" s="67">
        <f t="shared" si="10"/>
        <v>0</v>
      </c>
      <c r="H159" s="43">
        <f t="shared" si="11"/>
        <v>100</v>
      </c>
    </row>
    <row r="160" spans="1:8" s="5" customFormat="1">
      <c r="A160" s="58" t="s">
        <v>167</v>
      </c>
      <c r="B160" s="83" t="s">
        <v>182</v>
      </c>
      <c r="C160" s="90">
        <v>9</v>
      </c>
      <c r="D160" s="39">
        <v>8</v>
      </c>
      <c r="E160" s="39">
        <v>8.25</v>
      </c>
      <c r="F160" s="39">
        <v>8.25</v>
      </c>
      <c r="G160" s="38">
        <f t="shared" si="10"/>
        <v>0</v>
      </c>
      <c r="H160" s="43">
        <f t="shared" si="11"/>
        <v>100</v>
      </c>
    </row>
    <row r="161" spans="1:8" s="5" customFormat="1">
      <c r="A161" s="58" t="s">
        <v>168</v>
      </c>
      <c r="B161" s="83" t="s">
        <v>183</v>
      </c>
      <c r="C161" s="90">
        <v>40</v>
      </c>
      <c r="D161" s="35">
        <v>39.75</v>
      </c>
      <c r="E161" s="35">
        <v>39</v>
      </c>
      <c r="F161" s="35">
        <v>37.75</v>
      </c>
      <c r="G161" s="38">
        <f t="shared" si="10"/>
        <v>-1.25</v>
      </c>
      <c r="H161" s="43">
        <f t="shared" si="11"/>
        <v>96.794871794871796</v>
      </c>
    </row>
    <row r="162" spans="1:8" s="5" customFormat="1">
      <c r="A162" s="58" t="s">
        <v>169</v>
      </c>
      <c r="B162" s="83" t="s">
        <v>184</v>
      </c>
      <c r="C162" s="90">
        <v>43</v>
      </c>
      <c r="D162" s="35">
        <v>43.25</v>
      </c>
      <c r="E162" s="35">
        <v>42</v>
      </c>
      <c r="F162" s="35">
        <v>41</v>
      </c>
      <c r="G162" s="67">
        <f t="shared" si="10"/>
        <v>-1</v>
      </c>
      <c r="H162" s="43">
        <f t="shared" si="11"/>
        <v>97.61904761904762</v>
      </c>
    </row>
    <row r="163" spans="1:8" s="5" customFormat="1">
      <c r="A163" s="58" t="s">
        <v>170</v>
      </c>
      <c r="B163" s="83" t="s">
        <v>185</v>
      </c>
      <c r="C163" s="91">
        <v>11</v>
      </c>
      <c r="D163" s="39">
        <v>12.25</v>
      </c>
      <c r="E163" s="39">
        <v>12</v>
      </c>
      <c r="F163" s="39">
        <v>12.25</v>
      </c>
      <c r="G163" s="38">
        <f t="shared" si="10"/>
        <v>0.25</v>
      </c>
      <c r="H163" s="43">
        <f t="shared" si="11"/>
        <v>102.08333333333333</v>
      </c>
    </row>
    <row r="164" spans="1:8" s="5" customFormat="1">
      <c r="A164" s="86" t="s">
        <v>171</v>
      </c>
      <c r="B164" s="83" t="s">
        <v>172</v>
      </c>
      <c r="C164" s="92">
        <f>C165+C166+C167+C168+C169+C170</f>
        <v>17586.52</v>
      </c>
      <c r="D164" s="37">
        <f>D165+D166+D167+D168+D169+D170</f>
        <v>28808.600000000002</v>
      </c>
      <c r="E164" s="37">
        <f>E165+E166+E167+E168+E169+E170</f>
        <v>7800</v>
      </c>
      <c r="F164" s="37">
        <f>F165+F166+F167+F168+F169+F170</f>
        <v>7442.47</v>
      </c>
      <c r="G164" s="67">
        <f t="shared" si="10"/>
        <v>-357.52999999999975</v>
      </c>
      <c r="H164" s="43">
        <f t="shared" si="11"/>
        <v>95.416282051282053</v>
      </c>
    </row>
    <row r="165" spans="1:8" s="5" customFormat="1">
      <c r="A165" s="58" t="s">
        <v>53</v>
      </c>
      <c r="B165" s="83" t="s">
        <v>173</v>
      </c>
      <c r="C165" s="90">
        <v>809.54499999999996</v>
      </c>
      <c r="D165" s="35">
        <v>1332.5</v>
      </c>
      <c r="E165" s="36">
        <v>422</v>
      </c>
      <c r="F165" s="35">
        <v>417.4</v>
      </c>
      <c r="G165" s="67">
        <f t="shared" si="10"/>
        <v>-4.6000000000000227</v>
      </c>
      <c r="H165" s="43">
        <f t="shared" si="11"/>
        <v>98.909952606635059</v>
      </c>
    </row>
    <row r="166" spans="1:8" s="5" customFormat="1">
      <c r="A166" s="58" t="s">
        <v>52</v>
      </c>
      <c r="B166" s="83" t="s">
        <v>174</v>
      </c>
      <c r="C166" s="90">
        <v>2470.3629999999998</v>
      </c>
      <c r="D166" s="35">
        <v>4012.9</v>
      </c>
      <c r="E166" s="36">
        <v>968</v>
      </c>
      <c r="F166" s="35">
        <v>1008.3</v>
      </c>
      <c r="G166" s="67">
        <f t="shared" si="10"/>
        <v>40.299999999999955</v>
      </c>
      <c r="H166" s="43">
        <f t="shared" si="11"/>
        <v>104.16322314049586</v>
      </c>
    </row>
    <row r="167" spans="1:8" s="5" customFormat="1">
      <c r="A167" s="58" t="s">
        <v>167</v>
      </c>
      <c r="B167" s="83" t="s">
        <v>175</v>
      </c>
      <c r="C167" s="90">
        <v>2164.8009999999999</v>
      </c>
      <c r="D167" s="35">
        <v>3663.2</v>
      </c>
      <c r="E167" s="36">
        <v>943</v>
      </c>
      <c r="F167" s="35">
        <v>1007.2</v>
      </c>
      <c r="G167" s="67">
        <f t="shared" si="10"/>
        <v>64.200000000000045</v>
      </c>
      <c r="H167" s="43">
        <f t="shared" si="11"/>
        <v>106.80805938494169</v>
      </c>
    </row>
    <row r="168" spans="1:8" s="5" customFormat="1">
      <c r="A168" s="58" t="s">
        <v>168</v>
      </c>
      <c r="B168" s="83" t="s">
        <v>176</v>
      </c>
      <c r="C168" s="90">
        <v>6825.5810000000001</v>
      </c>
      <c r="D168" s="35">
        <v>10465.4</v>
      </c>
      <c r="E168" s="36">
        <v>3040</v>
      </c>
      <c r="F168" s="35">
        <v>2614.8000000000002</v>
      </c>
      <c r="G168" s="67">
        <f t="shared" si="10"/>
        <v>-425.19999999999982</v>
      </c>
      <c r="H168" s="43">
        <f t="shared" si="11"/>
        <v>86.01315789473685</v>
      </c>
    </row>
    <row r="169" spans="1:8" s="5" customFormat="1">
      <c r="A169" s="58" t="s">
        <v>169</v>
      </c>
      <c r="B169" s="83" t="s">
        <v>177</v>
      </c>
      <c r="C169" s="90">
        <v>4121.3530000000001</v>
      </c>
      <c r="D169" s="35">
        <v>7047.7</v>
      </c>
      <c r="E169" s="36">
        <v>1795</v>
      </c>
      <c r="F169" s="35">
        <v>1795.9</v>
      </c>
      <c r="G169" s="67">
        <f t="shared" si="10"/>
        <v>0.90000000000009095</v>
      </c>
      <c r="H169" s="43">
        <f t="shared" si="11"/>
        <v>100.05013927576603</v>
      </c>
    </row>
    <row r="170" spans="1:8" s="5" customFormat="1">
      <c r="A170" s="58" t="s">
        <v>170</v>
      </c>
      <c r="B170" s="83" t="s">
        <v>178</v>
      </c>
      <c r="C170" s="90">
        <v>1194.877</v>
      </c>
      <c r="D170" s="35">
        <f>1554.5+392.3+340.1</f>
        <v>2286.9</v>
      </c>
      <c r="E170" s="36">
        <v>632</v>
      </c>
      <c r="F170" s="35">
        <f>394.3+105.5+99.07</f>
        <v>598.87</v>
      </c>
      <c r="G170" s="67">
        <f t="shared" si="10"/>
        <v>-33.129999999999995</v>
      </c>
      <c r="H170" s="43">
        <f t="shared" si="11"/>
        <v>94.757911392405063</v>
      </c>
    </row>
    <row r="171" spans="1:8" s="5" customFormat="1" ht="20.100000000000001" customHeight="1">
      <c r="A171" s="62" t="s">
        <v>3</v>
      </c>
      <c r="B171" s="83" t="s">
        <v>192</v>
      </c>
      <c r="C171" s="37">
        <f>C172+C173+C174+C175+C176+C177</f>
        <v>17623.781000000003</v>
      </c>
      <c r="D171" s="37">
        <f>D172+D173+D174+D175+D176+D177</f>
        <v>28862.379999999997</v>
      </c>
      <c r="E171" s="37">
        <f>E172+E173+E174+E175+E176+E177</f>
        <v>7800</v>
      </c>
      <c r="F171" s="37">
        <f>F172+F173+F174+F175+F176+F177</f>
        <v>7452.7</v>
      </c>
      <c r="G171" s="67">
        <f t="shared" si="10"/>
        <v>-347.30000000000018</v>
      </c>
      <c r="H171" s="43">
        <f t="shared" si="11"/>
        <v>95.547435897435889</v>
      </c>
    </row>
    <row r="172" spans="1:8" s="5" customFormat="1" ht="20.100000000000001" customHeight="1">
      <c r="A172" s="58" t="s">
        <v>53</v>
      </c>
      <c r="B172" s="83" t="s">
        <v>186</v>
      </c>
      <c r="C172" s="35">
        <v>809.54499999999996</v>
      </c>
      <c r="D172" s="35">
        <v>1332.5</v>
      </c>
      <c r="E172" s="36">
        <v>422</v>
      </c>
      <c r="F172" s="35">
        <v>417.4</v>
      </c>
      <c r="G172" s="67">
        <f t="shared" si="10"/>
        <v>-4.6000000000000227</v>
      </c>
      <c r="H172" s="43">
        <f t="shared" si="11"/>
        <v>98.909952606635059</v>
      </c>
    </row>
    <row r="173" spans="1:8" s="5" customFormat="1" ht="20.100000000000001" customHeight="1">
      <c r="A173" s="58" t="s">
        <v>52</v>
      </c>
      <c r="B173" s="83" t="s">
        <v>187</v>
      </c>
      <c r="C173" s="35">
        <v>2470.3629999999998</v>
      </c>
      <c r="D173" s="35">
        <v>4012.9</v>
      </c>
      <c r="E173" s="36">
        <v>968</v>
      </c>
      <c r="F173" s="35">
        <v>1008.3</v>
      </c>
      <c r="G173" s="67">
        <f t="shared" si="10"/>
        <v>40.299999999999955</v>
      </c>
      <c r="H173" s="43">
        <f t="shared" si="11"/>
        <v>104.16322314049586</v>
      </c>
    </row>
    <row r="174" spans="1:8" s="5" customFormat="1" ht="20.100000000000001" customHeight="1">
      <c r="A174" s="58" t="s">
        <v>167</v>
      </c>
      <c r="B174" s="83" t="s">
        <v>188</v>
      </c>
      <c r="C174" s="35">
        <v>2172.029</v>
      </c>
      <c r="D174" s="35">
        <v>3663.2</v>
      </c>
      <c r="E174" s="36">
        <v>943</v>
      </c>
      <c r="F174" s="35">
        <v>1007.2</v>
      </c>
      <c r="G174" s="67">
        <f t="shared" si="10"/>
        <v>64.200000000000045</v>
      </c>
      <c r="H174" s="43">
        <f t="shared" si="11"/>
        <v>106.80805938494169</v>
      </c>
    </row>
    <row r="175" spans="1:8" s="5" customFormat="1" ht="20.100000000000001" customHeight="1">
      <c r="A175" s="58" t="s">
        <v>168</v>
      </c>
      <c r="B175" s="83" t="s">
        <v>189</v>
      </c>
      <c r="C175" s="35">
        <v>6831.1149999999998</v>
      </c>
      <c r="D175" s="35">
        <v>10482.299999999999</v>
      </c>
      <c r="E175" s="36">
        <v>3040</v>
      </c>
      <c r="F175" s="35">
        <v>2614.8000000000002</v>
      </c>
      <c r="G175" s="67">
        <f t="shared" si="10"/>
        <v>-425.19999999999982</v>
      </c>
      <c r="H175" s="43">
        <f t="shared" si="11"/>
        <v>86.01315789473685</v>
      </c>
    </row>
    <row r="176" spans="1:8" s="5" customFormat="1" ht="20.100000000000001" customHeight="1">
      <c r="A176" s="58" t="s">
        <v>169</v>
      </c>
      <c r="B176" s="83" t="s">
        <v>190</v>
      </c>
      <c r="C176" s="35">
        <v>4140.8649999999998</v>
      </c>
      <c r="D176" s="35">
        <v>7071.5</v>
      </c>
      <c r="E176" s="36">
        <v>1795</v>
      </c>
      <c r="F176" s="35">
        <v>1803.7</v>
      </c>
      <c r="G176" s="67">
        <f t="shared" si="10"/>
        <v>8.7000000000000455</v>
      </c>
      <c r="H176" s="43">
        <f t="shared" si="11"/>
        <v>100.48467966573817</v>
      </c>
    </row>
    <row r="177" spans="1:9" s="5" customFormat="1" ht="20.100000000000001" customHeight="1">
      <c r="A177" s="58" t="s">
        <v>170</v>
      </c>
      <c r="B177" s="83" t="s">
        <v>191</v>
      </c>
      <c r="C177" s="35">
        <v>1199.864</v>
      </c>
      <c r="D177" s="35">
        <f>1562.7+397.2+340.08</f>
        <v>2299.98</v>
      </c>
      <c r="E177" s="36">
        <v>632</v>
      </c>
      <c r="F177" s="35">
        <v>601.29999999999995</v>
      </c>
      <c r="G177" s="67">
        <f t="shared" si="10"/>
        <v>-30.700000000000045</v>
      </c>
      <c r="H177" s="43">
        <f t="shared" si="11"/>
        <v>95.142405063291136</v>
      </c>
    </row>
    <row r="178" spans="1:9" s="5" customFormat="1" ht="37.5">
      <c r="A178" s="62" t="s">
        <v>57</v>
      </c>
      <c r="B178" s="83" t="s">
        <v>201</v>
      </c>
      <c r="C178" s="92">
        <f t="shared" ref="C178:C184" si="12">C171/C157/9*1000</f>
        <v>17177.174463937627</v>
      </c>
      <c r="D178" s="37">
        <f t="shared" ref="D178:D184" si="13">D171/D157/12*1000</f>
        <v>21098.230994152043</v>
      </c>
      <c r="E178" s="37">
        <f>E171/E157/3*1000</f>
        <v>23214.28571428571</v>
      </c>
      <c r="F178" s="37">
        <f>F171/F157/3*1000</f>
        <v>22583.939393939392</v>
      </c>
      <c r="G178" s="37">
        <f t="shared" si="10"/>
        <v>-630.34632034631795</v>
      </c>
      <c r="H178" s="43">
        <f t="shared" si="11"/>
        <v>97.28466200466201</v>
      </c>
    </row>
    <row r="179" spans="1:9" s="5" customFormat="1" ht="20.100000000000001" customHeight="1">
      <c r="A179" s="58" t="s">
        <v>53</v>
      </c>
      <c r="B179" s="83" t="s">
        <v>193</v>
      </c>
      <c r="C179" s="90">
        <f t="shared" si="12"/>
        <v>89949.444444444438</v>
      </c>
      <c r="D179" s="35">
        <f t="shared" si="13"/>
        <v>111041.66666666667</v>
      </c>
      <c r="E179" s="35">
        <f t="shared" ref="E179:F184" si="14">E172/E158/3*1000</f>
        <v>140666.66666666666</v>
      </c>
      <c r="F179" s="35">
        <f>F172/F158/3*1000</f>
        <v>139133.33333333331</v>
      </c>
      <c r="G179" s="67">
        <f t="shared" si="10"/>
        <v>-1533.333333333343</v>
      </c>
      <c r="H179" s="43">
        <f t="shared" si="11"/>
        <v>98.909952606635059</v>
      </c>
    </row>
    <row r="180" spans="1:9" s="5" customFormat="1" ht="20.100000000000001" customHeight="1">
      <c r="A180" s="58" t="s">
        <v>52</v>
      </c>
      <c r="B180" s="83" t="s">
        <v>194</v>
      </c>
      <c r="C180" s="90">
        <f t="shared" si="12"/>
        <v>27448.477777777774</v>
      </c>
      <c r="D180" s="35">
        <f t="shared" si="13"/>
        <v>34298.290598290601</v>
      </c>
      <c r="E180" s="35">
        <v>30154</v>
      </c>
      <c r="F180" s="35">
        <f t="shared" si="14"/>
        <v>34471.794871794868</v>
      </c>
      <c r="G180" s="67">
        <f t="shared" si="10"/>
        <v>4317.7948717948675</v>
      </c>
      <c r="H180" s="43">
        <f t="shared" si="11"/>
        <v>114.31914463021447</v>
      </c>
    </row>
    <row r="181" spans="1:9" s="5" customFormat="1" ht="20.100000000000001" customHeight="1">
      <c r="A181" s="58" t="s">
        <v>167</v>
      </c>
      <c r="B181" s="83" t="s">
        <v>195</v>
      </c>
      <c r="C181" s="90">
        <f t="shared" si="12"/>
        <v>26815.172839506173</v>
      </c>
      <c r="D181" s="35">
        <f t="shared" si="13"/>
        <v>38158.333333333328</v>
      </c>
      <c r="E181" s="35">
        <v>37701</v>
      </c>
      <c r="F181" s="35">
        <f t="shared" si="14"/>
        <v>40694.949494949498</v>
      </c>
      <c r="G181" s="67">
        <f t="shared" si="10"/>
        <v>2993.9494949494983</v>
      </c>
      <c r="H181" s="43">
        <f t="shared" si="11"/>
        <v>107.94129995212197</v>
      </c>
    </row>
    <row r="182" spans="1:9" s="5" customFormat="1" ht="20.100000000000001" customHeight="1">
      <c r="A182" s="58" t="s">
        <v>168</v>
      </c>
      <c r="B182" s="83" t="s">
        <v>196</v>
      </c>
      <c r="C182" s="90">
        <f t="shared" si="12"/>
        <v>18975.319444444445</v>
      </c>
      <c r="D182" s="35">
        <f t="shared" si="13"/>
        <v>21975.471698113208</v>
      </c>
      <c r="E182" s="35">
        <v>24872</v>
      </c>
      <c r="F182" s="35">
        <f t="shared" si="14"/>
        <v>23088.741721854305</v>
      </c>
      <c r="G182" s="67">
        <f t="shared" si="10"/>
        <v>-1783.2582781456949</v>
      </c>
      <c r="H182" s="43">
        <f t="shared" si="11"/>
        <v>92.830257807391064</v>
      </c>
    </row>
    <row r="183" spans="1:9" s="5" customFormat="1" ht="20.100000000000001" customHeight="1">
      <c r="A183" s="58" t="s">
        <v>169</v>
      </c>
      <c r="B183" s="83" t="s">
        <v>197</v>
      </c>
      <c r="C183" s="90">
        <f t="shared" si="12"/>
        <v>10699.909560723514</v>
      </c>
      <c r="D183" s="35">
        <f t="shared" si="13"/>
        <v>13625.2408477842</v>
      </c>
      <c r="E183" s="35">
        <v>13106</v>
      </c>
      <c r="F183" s="35">
        <f t="shared" si="14"/>
        <v>14664.227642276423</v>
      </c>
      <c r="G183" s="67">
        <f t="shared" si="10"/>
        <v>1558.2276422764226</v>
      </c>
      <c r="H183" s="43">
        <f t="shared" si="11"/>
        <v>111.88942196151703</v>
      </c>
    </row>
    <row r="184" spans="1:9" s="5" customFormat="1" ht="20.100000000000001" customHeight="1">
      <c r="A184" s="58" t="s">
        <v>170</v>
      </c>
      <c r="B184" s="83" t="s">
        <v>198</v>
      </c>
      <c r="C184" s="90">
        <f t="shared" si="12"/>
        <v>12119.838383838385</v>
      </c>
      <c r="D184" s="35">
        <f t="shared" si="13"/>
        <v>15646.122448979591</v>
      </c>
      <c r="E184" s="35">
        <v>15611</v>
      </c>
      <c r="F184" s="35">
        <f t="shared" si="14"/>
        <v>16361.904761904761</v>
      </c>
      <c r="G184" s="67">
        <f t="shared" si="10"/>
        <v>750.90476190476147</v>
      </c>
      <c r="H184" s="43">
        <f t="shared" si="11"/>
        <v>104.81010032608265</v>
      </c>
    </row>
    <row r="185" spans="1:9" s="5" customFormat="1" ht="37.5" customHeight="1">
      <c r="A185" s="58" t="s">
        <v>199</v>
      </c>
      <c r="B185" s="83" t="s">
        <v>200</v>
      </c>
      <c r="C185" s="35">
        <v>0</v>
      </c>
      <c r="D185" s="35">
        <v>0</v>
      </c>
      <c r="E185" s="35">
        <v>0</v>
      </c>
      <c r="F185" s="35">
        <v>0</v>
      </c>
      <c r="G185" s="35">
        <v>0</v>
      </c>
      <c r="H185" s="43" t="e">
        <f t="shared" si="11"/>
        <v>#DIV/0!</v>
      </c>
    </row>
    <row r="186" spans="1:9" s="5" customFormat="1" ht="20.100000000000001" customHeight="1">
      <c r="A186" s="14"/>
      <c r="B186" s="27"/>
      <c r="C186" s="28"/>
      <c r="D186" s="28"/>
      <c r="E186" s="29"/>
      <c r="F186" s="29"/>
      <c r="G186" s="29"/>
      <c r="H186" s="30"/>
    </row>
    <row r="187" spans="1:9" s="5" customFormat="1" ht="15" customHeight="1">
      <c r="A187" s="14"/>
      <c r="B187" s="27"/>
      <c r="C187" s="28"/>
      <c r="D187" s="28"/>
      <c r="E187" s="29"/>
      <c r="F187" s="29"/>
      <c r="G187" s="29"/>
      <c r="H187" s="30"/>
    </row>
    <row r="188" spans="1:9">
      <c r="A188" s="17"/>
    </row>
    <row r="189" spans="1:9">
      <c r="A189" s="16" t="s">
        <v>227</v>
      </c>
      <c r="B189" s="1"/>
      <c r="C189" s="113" t="s">
        <v>25</v>
      </c>
      <c r="D189" s="114"/>
      <c r="E189" s="114"/>
      <c r="F189" s="114"/>
      <c r="G189" s="112" t="s">
        <v>226</v>
      </c>
      <c r="H189" s="112"/>
    </row>
    <row r="190" spans="1:9" s="2" customFormat="1" ht="20.100000000000001" customHeight="1">
      <c r="A190" s="22" t="s">
        <v>70</v>
      </c>
      <c r="B190" s="3"/>
      <c r="C190" s="96" t="s">
        <v>20</v>
      </c>
      <c r="D190" s="96"/>
      <c r="E190" s="96"/>
      <c r="F190" s="96"/>
      <c r="G190" s="111" t="s">
        <v>23</v>
      </c>
      <c r="H190" s="111"/>
      <c r="I190" s="4"/>
    </row>
    <row r="191" spans="1:9">
      <c r="A191" s="17"/>
    </row>
    <row r="192" spans="1:9">
      <c r="A192" s="17"/>
    </row>
    <row r="193" spans="1:1">
      <c r="A193" s="17"/>
    </row>
    <row r="194" spans="1:1">
      <c r="A194" s="17"/>
    </row>
    <row r="195" spans="1:1">
      <c r="A195" s="17"/>
    </row>
    <row r="196" spans="1:1">
      <c r="A196" s="17"/>
    </row>
    <row r="197" spans="1:1">
      <c r="A197" s="17"/>
    </row>
    <row r="198" spans="1:1">
      <c r="A198" s="17"/>
    </row>
    <row r="199" spans="1:1">
      <c r="A199" s="17"/>
    </row>
    <row r="200" spans="1:1">
      <c r="A200" s="17"/>
    </row>
    <row r="201" spans="1:1">
      <c r="A201" s="17"/>
    </row>
    <row r="202" spans="1:1">
      <c r="A202" s="17"/>
    </row>
    <row r="203" spans="1:1">
      <c r="A203" s="17"/>
    </row>
    <row r="204" spans="1:1">
      <c r="A204" s="17"/>
    </row>
    <row r="205" spans="1:1">
      <c r="A205" s="17"/>
    </row>
    <row r="206" spans="1:1">
      <c r="A206" s="17"/>
    </row>
    <row r="207" spans="1:1">
      <c r="A207" s="17"/>
    </row>
    <row r="208" spans="1:1">
      <c r="A208" s="17"/>
    </row>
    <row r="209" spans="1:1">
      <c r="A209" s="17"/>
    </row>
    <row r="210" spans="1:1">
      <c r="A210" s="17"/>
    </row>
    <row r="211" spans="1:1">
      <c r="A211" s="17"/>
    </row>
    <row r="212" spans="1:1">
      <c r="A212" s="17"/>
    </row>
    <row r="213" spans="1:1">
      <c r="A213" s="17"/>
    </row>
    <row r="214" spans="1:1">
      <c r="A214" s="17"/>
    </row>
    <row r="215" spans="1:1">
      <c r="A215" s="17"/>
    </row>
    <row r="216" spans="1:1">
      <c r="A216" s="17"/>
    </row>
    <row r="217" spans="1:1">
      <c r="A217" s="17"/>
    </row>
    <row r="218" spans="1:1">
      <c r="A218" s="17"/>
    </row>
    <row r="219" spans="1:1">
      <c r="A219" s="17"/>
    </row>
    <row r="220" spans="1:1">
      <c r="A220" s="17"/>
    </row>
    <row r="221" spans="1:1">
      <c r="A221" s="17"/>
    </row>
    <row r="222" spans="1:1">
      <c r="A222" s="17"/>
    </row>
    <row r="223" spans="1:1">
      <c r="A223" s="17"/>
    </row>
    <row r="224" spans="1:1">
      <c r="A224" s="17"/>
    </row>
    <row r="225" spans="1:1">
      <c r="A225" s="17"/>
    </row>
    <row r="226" spans="1:1">
      <c r="A226" s="17"/>
    </row>
    <row r="227" spans="1:1">
      <c r="A227" s="17"/>
    </row>
    <row r="228" spans="1:1">
      <c r="A228" s="17"/>
    </row>
    <row r="229" spans="1:1">
      <c r="A229" s="17"/>
    </row>
    <row r="230" spans="1:1">
      <c r="A230" s="17"/>
    </row>
    <row r="231" spans="1:1">
      <c r="A231" s="17"/>
    </row>
    <row r="232" spans="1:1">
      <c r="A232" s="17"/>
    </row>
    <row r="233" spans="1:1">
      <c r="A233" s="17"/>
    </row>
    <row r="234" spans="1:1">
      <c r="A234" s="17"/>
    </row>
    <row r="235" spans="1:1">
      <c r="A235" s="17"/>
    </row>
    <row r="236" spans="1:1">
      <c r="A236" s="17"/>
    </row>
    <row r="237" spans="1:1">
      <c r="A237" s="17"/>
    </row>
    <row r="238" spans="1:1">
      <c r="A238" s="17"/>
    </row>
    <row r="239" spans="1:1">
      <c r="A239" s="17"/>
    </row>
    <row r="240" spans="1:1">
      <c r="A240" s="17"/>
    </row>
    <row r="241" spans="1:1">
      <c r="A241" s="17"/>
    </row>
    <row r="242" spans="1:1">
      <c r="A242" s="17"/>
    </row>
    <row r="243" spans="1:1">
      <c r="A243" s="17"/>
    </row>
    <row r="244" spans="1:1">
      <c r="A244" s="17"/>
    </row>
    <row r="245" spans="1:1">
      <c r="A245" s="17"/>
    </row>
    <row r="246" spans="1:1">
      <c r="A246" s="17"/>
    </row>
    <row r="247" spans="1:1">
      <c r="A247" s="17"/>
    </row>
    <row r="248" spans="1:1">
      <c r="A248" s="17"/>
    </row>
    <row r="249" spans="1:1">
      <c r="A249" s="17"/>
    </row>
    <row r="250" spans="1:1">
      <c r="A250" s="17"/>
    </row>
    <row r="251" spans="1:1">
      <c r="A251" s="17"/>
    </row>
    <row r="252" spans="1:1">
      <c r="A252" s="17"/>
    </row>
    <row r="253" spans="1:1">
      <c r="A253" s="17"/>
    </row>
    <row r="254" spans="1:1">
      <c r="A254" s="17"/>
    </row>
    <row r="255" spans="1:1">
      <c r="A255" s="17"/>
    </row>
    <row r="256" spans="1:1">
      <c r="A256" s="17"/>
    </row>
    <row r="257" spans="1:1">
      <c r="A257" s="17"/>
    </row>
    <row r="258" spans="1:1">
      <c r="A258" s="17"/>
    </row>
    <row r="259" spans="1:1">
      <c r="A259" s="17"/>
    </row>
    <row r="260" spans="1:1">
      <c r="A260" s="17"/>
    </row>
    <row r="261" spans="1:1">
      <c r="A261" s="17"/>
    </row>
    <row r="262" spans="1:1">
      <c r="A262" s="17"/>
    </row>
    <row r="263" spans="1:1">
      <c r="A263" s="17"/>
    </row>
    <row r="264" spans="1:1">
      <c r="A264" s="17"/>
    </row>
    <row r="265" spans="1:1">
      <c r="A265" s="17"/>
    </row>
    <row r="266" spans="1:1">
      <c r="A266" s="17"/>
    </row>
    <row r="267" spans="1:1">
      <c r="A267" s="17"/>
    </row>
    <row r="268" spans="1:1">
      <c r="A268" s="17"/>
    </row>
    <row r="269" spans="1:1">
      <c r="A269" s="17"/>
    </row>
    <row r="270" spans="1:1">
      <c r="A270" s="17"/>
    </row>
    <row r="271" spans="1:1">
      <c r="A271" s="17"/>
    </row>
    <row r="272" spans="1:1">
      <c r="A272" s="17"/>
    </row>
    <row r="273" spans="1:1">
      <c r="A273" s="17"/>
    </row>
    <row r="274" spans="1:1">
      <c r="A274" s="17"/>
    </row>
    <row r="275" spans="1:1">
      <c r="A275" s="17"/>
    </row>
    <row r="276" spans="1:1">
      <c r="A276" s="17"/>
    </row>
    <row r="277" spans="1:1">
      <c r="A277" s="17"/>
    </row>
    <row r="278" spans="1:1">
      <c r="A278" s="17"/>
    </row>
    <row r="279" spans="1:1">
      <c r="A279" s="17"/>
    </row>
    <row r="280" spans="1:1">
      <c r="A280" s="17"/>
    </row>
    <row r="281" spans="1:1">
      <c r="A281" s="17"/>
    </row>
    <row r="282" spans="1:1">
      <c r="A282" s="17"/>
    </row>
    <row r="283" spans="1:1">
      <c r="A283" s="17"/>
    </row>
    <row r="284" spans="1:1">
      <c r="A284" s="17"/>
    </row>
    <row r="285" spans="1:1">
      <c r="A285" s="17"/>
    </row>
    <row r="286" spans="1:1">
      <c r="A286" s="17"/>
    </row>
    <row r="287" spans="1:1">
      <c r="A287" s="17"/>
    </row>
    <row r="288" spans="1:1">
      <c r="A288" s="17"/>
    </row>
    <row r="289" spans="1:1">
      <c r="A289" s="17"/>
    </row>
    <row r="290" spans="1:1">
      <c r="A290" s="17"/>
    </row>
    <row r="291" spans="1:1">
      <c r="A291" s="17"/>
    </row>
    <row r="292" spans="1:1">
      <c r="A292" s="17"/>
    </row>
    <row r="293" spans="1:1">
      <c r="A293" s="17"/>
    </row>
    <row r="294" spans="1:1">
      <c r="A294" s="17"/>
    </row>
    <row r="295" spans="1:1">
      <c r="A295" s="17"/>
    </row>
    <row r="296" spans="1:1">
      <c r="A296" s="17"/>
    </row>
    <row r="297" spans="1:1">
      <c r="A297" s="17"/>
    </row>
    <row r="298" spans="1:1">
      <c r="A298" s="17"/>
    </row>
    <row r="299" spans="1:1">
      <c r="A299" s="17"/>
    </row>
    <row r="300" spans="1:1">
      <c r="A300" s="17"/>
    </row>
    <row r="301" spans="1:1">
      <c r="A301" s="17"/>
    </row>
    <row r="302" spans="1:1">
      <c r="A302" s="17"/>
    </row>
    <row r="303" spans="1:1">
      <c r="A303" s="17"/>
    </row>
    <row r="304" spans="1:1">
      <c r="A304" s="17"/>
    </row>
    <row r="305" spans="1:1">
      <c r="A305" s="17"/>
    </row>
    <row r="306" spans="1:1">
      <c r="A306" s="17"/>
    </row>
    <row r="307" spans="1:1">
      <c r="A307" s="17"/>
    </row>
    <row r="308" spans="1:1">
      <c r="A308" s="17"/>
    </row>
    <row r="309" spans="1:1">
      <c r="A309" s="17"/>
    </row>
    <row r="310" spans="1:1">
      <c r="A310" s="17"/>
    </row>
    <row r="311" spans="1:1">
      <c r="A311" s="17"/>
    </row>
    <row r="312" spans="1:1">
      <c r="A312" s="17"/>
    </row>
    <row r="313" spans="1:1">
      <c r="A313" s="17"/>
    </row>
    <row r="314" spans="1:1">
      <c r="A314" s="17"/>
    </row>
    <row r="315" spans="1:1">
      <c r="A315" s="17"/>
    </row>
    <row r="316" spans="1:1">
      <c r="A316" s="17"/>
    </row>
    <row r="317" spans="1:1">
      <c r="A317" s="17"/>
    </row>
    <row r="318" spans="1:1">
      <c r="A318" s="17"/>
    </row>
    <row r="319" spans="1:1">
      <c r="A319" s="17"/>
    </row>
    <row r="320" spans="1:1">
      <c r="A320" s="17"/>
    </row>
    <row r="321" spans="1:1">
      <c r="A321" s="17"/>
    </row>
    <row r="322" spans="1:1">
      <c r="A322" s="17"/>
    </row>
    <row r="323" spans="1:1">
      <c r="A323" s="17"/>
    </row>
    <row r="324" spans="1:1">
      <c r="A324" s="17"/>
    </row>
    <row r="325" spans="1:1">
      <c r="A325" s="17"/>
    </row>
    <row r="326" spans="1:1">
      <c r="A326" s="17"/>
    </row>
    <row r="327" spans="1:1">
      <c r="A327" s="17"/>
    </row>
    <row r="328" spans="1:1">
      <c r="A328" s="17"/>
    </row>
    <row r="329" spans="1:1">
      <c r="A329" s="17"/>
    </row>
    <row r="330" spans="1:1">
      <c r="A330" s="17"/>
    </row>
    <row r="331" spans="1:1">
      <c r="A331" s="17"/>
    </row>
    <row r="332" spans="1:1">
      <c r="A332" s="17"/>
    </row>
    <row r="333" spans="1:1">
      <c r="A333" s="17"/>
    </row>
    <row r="334" spans="1:1">
      <c r="A334" s="17"/>
    </row>
    <row r="335" spans="1:1">
      <c r="A335" s="17"/>
    </row>
    <row r="336" spans="1:1">
      <c r="A336" s="17"/>
    </row>
    <row r="337" spans="1:1">
      <c r="A337" s="17"/>
    </row>
    <row r="338" spans="1:1">
      <c r="A338" s="17"/>
    </row>
    <row r="339" spans="1:1">
      <c r="A339" s="17"/>
    </row>
    <row r="340" spans="1:1">
      <c r="A340" s="17"/>
    </row>
    <row r="341" spans="1:1">
      <c r="A341" s="17"/>
    </row>
    <row r="342" spans="1:1">
      <c r="A342" s="17"/>
    </row>
    <row r="343" spans="1:1">
      <c r="A343" s="17"/>
    </row>
    <row r="344" spans="1:1">
      <c r="A344" s="17"/>
    </row>
    <row r="345" spans="1:1">
      <c r="A345" s="17"/>
    </row>
    <row r="346" spans="1:1">
      <c r="A346" s="17"/>
    </row>
    <row r="347" spans="1:1">
      <c r="A347" s="17"/>
    </row>
    <row r="348" spans="1:1">
      <c r="A348" s="17"/>
    </row>
    <row r="349" spans="1:1">
      <c r="A349" s="15"/>
    </row>
    <row r="350" spans="1:1">
      <c r="A350" s="15"/>
    </row>
    <row r="351" spans="1:1">
      <c r="A351" s="15"/>
    </row>
    <row r="352" spans="1:1">
      <c r="A352" s="15"/>
    </row>
    <row r="353" spans="1:1">
      <c r="A353" s="15"/>
    </row>
    <row r="354" spans="1:1">
      <c r="A354" s="15"/>
    </row>
    <row r="355" spans="1:1">
      <c r="A355" s="15"/>
    </row>
    <row r="356" spans="1:1">
      <c r="A356" s="15"/>
    </row>
    <row r="357" spans="1:1">
      <c r="A357" s="15"/>
    </row>
    <row r="358" spans="1:1">
      <c r="A358" s="15"/>
    </row>
    <row r="359" spans="1:1">
      <c r="A359" s="15"/>
    </row>
    <row r="360" spans="1:1">
      <c r="A360" s="15"/>
    </row>
    <row r="361" spans="1:1">
      <c r="A361" s="15"/>
    </row>
    <row r="362" spans="1:1">
      <c r="A362" s="15"/>
    </row>
    <row r="363" spans="1:1">
      <c r="A363" s="15"/>
    </row>
    <row r="364" spans="1:1">
      <c r="A364" s="15"/>
    </row>
    <row r="365" spans="1:1">
      <c r="A365" s="15"/>
    </row>
    <row r="366" spans="1:1">
      <c r="A366" s="15"/>
    </row>
    <row r="367" spans="1:1">
      <c r="A367" s="15"/>
    </row>
    <row r="368" spans="1:1">
      <c r="A368" s="15"/>
    </row>
    <row r="369" spans="1:1">
      <c r="A369" s="15"/>
    </row>
    <row r="370" spans="1:1">
      <c r="A370" s="15"/>
    </row>
    <row r="371" spans="1:1">
      <c r="A371" s="15"/>
    </row>
    <row r="372" spans="1:1">
      <c r="A372" s="15"/>
    </row>
    <row r="373" spans="1:1">
      <c r="A373" s="15"/>
    </row>
    <row r="374" spans="1:1">
      <c r="A374" s="15"/>
    </row>
    <row r="375" spans="1:1">
      <c r="A375" s="15"/>
    </row>
    <row r="376" spans="1:1">
      <c r="A376" s="15"/>
    </row>
    <row r="377" spans="1:1">
      <c r="A377" s="15"/>
    </row>
    <row r="378" spans="1:1">
      <c r="A378" s="15"/>
    </row>
    <row r="379" spans="1:1">
      <c r="A379" s="15"/>
    </row>
    <row r="380" spans="1:1">
      <c r="A380" s="15"/>
    </row>
    <row r="381" spans="1:1">
      <c r="A381" s="15"/>
    </row>
    <row r="382" spans="1:1">
      <c r="A382" s="15"/>
    </row>
    <row r="383" spans="1:1">
      <c r="A383" s="15"/>
    </row>
    <row r="384" spans="1:1">
      <c r="A384" s="15"/>
    </row>
    <row r="385" spans="1:1">
      <c r="A385" s="15"/>
    </row>
    <row r="386" spans="1:1">
      <c r="A386" s="15"/>
    </row>
    <row r="387" spans="1:1">
      <c r="A387" s="15"/>
    </row>
    <row r="388" spans="1:1">
      <c r="A388" s="15"/>
    </row>
    <row r="389" spans="1:1">
      <c r="A389" s="15"/>
    </row>
    <row r="390" spans="1:1">
      <c r="A390" s="15"/>
    </row>
    <row r="391" spans="1:1">
      <c r="A391" s="15"/>
    </row>
    <row r="392" spans="1:1">
      <c r="A392" s="15"/>
    </row>
    <row r="393" spans="1:1">
      <c r="A393" s="15"/>
    </row>
    <row r="394" spans="1:1">
      <c r="A394" s="15"/>
    </row>
    <row r="395" spans="1:1">
      <c r="A395" s="15"/>
    </row>
    <row r="396" spans="1:1">
      <c r="A396" s="15"/>
    </row>
    <row r="397" spans="1:1">
      <c r="A397" s="15"/>
    </row>
    <row r="398" spans="1:1">
      <c r="A398" s="15"/>
    </row>
    <row r="399" spans="1:1">
      <c r="A399" s="15"/>
    </row>
    <row r="400" spans="1:1">
      <c r="A400" s="15"/>
    </row>
    <row r="401" spans="1:1">
      <c r="A401" s="15"/>
    </row>
    <row r="402" spans="1:1">
      <c r="A402" s="15"/>
    </row>
    <row r="403" spans="1:1">
      <c r="A403" s="15"/>
    </row>
    <row r="404" spans="1:1">
      <c r="A404" s="15"/>
    </row>
    <row r="405" spans="1:1">
      <c r="A405" s="15"/>
    </row>
    <row r="406" spans="1:1">
      <c r="A406" s="15"/>
    </row>
    <row r="407" spans="1:1">
      <c r="A407" s="15"/>
    </row>
    <row r="408" spans="1:1">
      <c r="A408" s="15"/>
    </row>
    <row r="409" spans="1:1">
      <c r="A409" s="15"/>
    </row>
    <row r="410" spans="1:1">
      <c r="A410" s="15"/>
    </row>
    <row r="411" spans="1:1">
      <c r="A411" s="15"/>
    </row>
    <row r="412" spans="1:1">
      <c r="A412" s="15"/>
    </row>
    <row r="413" spans="1:1">
      <c r="A413" s="15"/>
    </row>
    <row r="414" spans="1:1">
      <c r="A414" s="15"/>
    </row>
    <row r="415" spans="1:1">
      <c r="A415" s="15"/>
    </row>
    <row r="416" spans="1:1">
      <c r="A416" s="15"/>
    </row>
    <row r="417" spans="1:1">
      <c r="A417" s="15"/>
    </row>
    <row r="418" spans="1:1">
      <c r="A418" s="15"/>
    </row>
    <row r="419" spans="1:1">
      <c r="A419" s="15"/>
    </row>
    <row r="420" spans="1:1">
      <c r="A420" s="15"/>
    </row>
    <row r="421" spans="1:1">
      <c r="A421" s="15"/>
    </row>
    <row r="422" spans="1:1">
      <c r="A422" s="15"/>
    </row>
    <row r="423" spans="1:1">
      <c r="A423" s="15"/>
    </row>
    <row r="424" spans="1:1">
      <c r="A424" s="15"/>
    </row>
    <row r="425" spans="1:1">
      <c r="A425" s="15"/>
    </row>
    <row r="426" spans="1:1">
      <c r="A426" s="15"/>
    </row>
    <row r="427" spans="1:1">
      <c r="A427" s="15"/>
    </row>
    <row r="428" spans="1:1">
      <c r="A428" s="15"/>
    </row>
    <row r="429" spans="1:1">
      <c r="A429" s="15"/>
    </row>
    <row r="430" spans="1:1">
      <c r="A430" s="15"/>
    </row>
    <row r="431" spans="1:1">
      <c r="A431" s="15"/>
    </row>
    <row r="432" spans="1:1">
      <c r="A432" s="15"/>
    </row>
    <row r="433" spans="1:1">
      <c r="A433" s="15"/>
    </row>
    <row r="434" spans="1:1">
      <c r="A434" s="15"/>
    </row>
    <row r="435" spans="1:1">
      <c r="A435" s="15"/>
    </row>
    <row r="436" spans="1:1">
      <c r="A436" s="15"/>
    </row>
    <row r="437" spans="1:1">
      <c r="A437" s="15"/>
    </row>
    <row r="438" spans="1:1">
      <c r="A438" s="15"/>
    </row>
    <row r="439" spans="1:1">
      <c r="A439" s="15"/>
    </row>
    <row r="440" spans="1:1">
      <c r="A440" s="15"/>
    </row>
    <row r="441" spans="1:1">
      <c r="A441" s="15"/>
    </row>
    <row r="442" spans="1:1">
      <c r="A442" s="15"/>
    </row>
    <row r="443" spans="1:1">
      <c r="A443" s="15"/>
    </row>
    <row r="444" spans="1:1">
      <c r="A444" s="15"/>
    </row>
    <row r="445" spans="1:1">
      <c r="A445" s="15"/>
    </row>
    <row r="446" spans="1:1">
      <c r="A446" s="15"/>
    </row>
    <row r="447" spans="1:1">
      <c r="A447" s="15"/>
    </row>
    <row r="448" spans="1:1">
      <c r="A448" s="15"/>
    </row>
    <row r="449" spans="1:1">
      <c r="A449" s="15"/>
    </row>
    <row r="450" spans="1:1">
      <c r="A450" s="15"/>
    </row>
    <row r="451" spans="1:1">
      <c r="A451" s="15"/>
    </row>
    <row r="452" spans="1:1">
      <c r="A452" s="15"/>
    </row>
    <row r="453" spans="1:1">
      <c r="A453" s="15"/>
    </row>
    <row r="454" spans="1:1">
      <c r="A454" s="15"/>
    </row>
    <row r="455" spans="1:1">
      <c r="A455" s="15"/>
    </row>
    <row r="456" spans="1:1">
      <c r="A456" s="15"/>
    </row>
    <row r="457" spans="1:1">
      <c r="A457" s="15"/>
    </row>
    <row r="458" spans="1:1">
      <c r="A458" s="15"/>
    </row>
    <row r="459" spans="1:1">
      <c r="A459" s="15"/>
    </row>
    <row r="460" spans="1:1">
      <c r="A460" s="15"/>
    </row>
    <row r="461" spans="1:1">
      <c r="A461" s="15"/>
    </row>
    <row r="462" spans="1:1">
      <c r="A462" s="15"/>
    </row>
    <row r="463" spans="1:1">
      <c r="A463" s="15"/>
    </row>
    <row r="464" spans="1:1">
      <c r="A464" s="15"/>
    </row>
    <row r="465" spans="1:1">
      <c r="A465" s="15"/>
    </row>
    <row r="466" spans="1:1">
      <c r="A466" s="15"/>
    </row>
    <row r="467" spans="1:1">
      <c r="A467" s="15"/>
    </row>
    <row r="468" spans="1:1">
      <c r="A468" s="15"/>
    </row>
    <row r="469" spans="1:1">
      <c r="A469" s="15"/>
    </row>
    <row r="470" spans="1:1">
      <c r="A470" s="15"/>
    </row>
    <row r="471" spans="1:1">
      <c r="A471" s="15"/>
    </row>
    <row r="472" spans="1:1">
      <c r="A472" s="15"/>
    </row>
    <row r="473" spans="1:1">
      <c r="A473" s="15"/>
    </row>
    <row r="474" spans="1:1">
      <c r="A474" s="15"/>
    </row>
    <row r="475" spans="1:1">
      <c r="A475" s="15"/>
    </row>
    <row r="476" spans="1:1">
      <c r="A476" s="15"/>
    </row>
    <row r="477" spans="1:1">
      <c r="A477" s="15"/>
    </row>
    <row r="478" spans="1:1">
      <c r="A478" s="15"/>
    </row>
    <row r="479" spans="1:1">
      <c r="A479" s="15"/>
    </row>
    <row r="480" spans="1:1">
      <c r="A480" s="15"/>
    </row>
    <row r="481" spans="1:1">
      <c r="A481" s="15"/>
    </row>
    <row r="482" spans="1:1">
      <c r="A482" s="15"/>
    </row>
    <row r="483" spans="1:1">
      <c r="A483" s="15"/>
    </row>
    <row r="484" spans="1:1">
      <c r="A484" s="15"/>
    </row>
    <row r="485" spans="1:1">
      <c r="A485" s="15"/>
    </row>
    <row r="486" spans="1:1">
      <c r="A486" s="15"/>
    </row>
    <row r="487" spans="1:1">
      <c r="A487" s="15"/>
    </row>
    <row r="488" spans="1:1">
      <c r="A488" s="15"/>
    </row>
    <row r="489" spans="1:1">
      <c r="A489" s="15"/>
    </row>
    <row r="490" spans="1:1">
      <c r="A490" s="15"/>
    </row>
    <row r="491" spans="1:1">
      <c r="A491" s="15"/>
    </row>
    <row r="492" spans="1:1">
      <c r="A492" s="15"/>
    </row>
    <row r="493" spans="1:1">
      <c r="A493" s="15"/>
    </row>
    <row r="494" spans="1:1">
      <c r="A494" s="15"/>
    </row>
    <row r="495" spans="1:1">
      <c r="A495" s="15"/>
    </row>
    <row r="496" spans="1:1">
      <c r="A496" s="15"/>
    </row>
    <row r="497" spans="1:1">
      <c r="A497" s="15"/>
    </row>
    <row r="498" spans="1:1">
      <c r="A498" s="15"/>
    </row>
    <row r="499" spans="1:1">
      <c r="A499" s="15"/>
    </row>
    <row r="500" spans="1:1">
      <c r="A500" s="15"/>
    </row>
    <row r="501" spans="1:1">
      <c r="A501" s="15"/>
    </row>
    <row r="502" spans="1:1">
      <c r="A502" s="15"/>
    </row>
    <row r="503" spans="1:1">
      <c r="A503" s="15"/>
    </row>
    <row r="504" spans="1:1">
      <c r="A504" s="15"/>
    </row>
    <row r="505" spans="1:1">
      <c r="A505" s="15"/>
    </row>
    <row r="506" spans="1:1">
      <c r="A506" s="15"/>
    </row>
    <row r="507" spans="1:1">
      <c r="A507" s="15"/>
    </row>
    <row r="508" spans="1:1">
      <c r="A508" s="15"/>
    </row>
    <row r="509" spans="1:1">
      <c r="A509" s="15"/>
    </row>
    <row r="510" spans="1:1">
      <c r="A510" s="15"/>
    </row>
    <row r="511" spans="1:1">
      <c r="A511" s="15"/>
    </row>
    <row r="512" spans="1:1">
      <c r="A512" s="15"/>
    </row>
    <row r="513" spans="1:1">
      <c r="A513" s="15"/>
    </row>
    <row r="514" spans="1:1">
      <c r="A514" s="15"/>
    </row>
  </sheetData>
  <mergeCells count="36">
    <mergeCell ref="B18:F18"/>
    <mergeCell ref="B19:F19"/>
    <mergeCell ref="B16:F16"/>
    <mergeCell ref="B10:F10"/>
    <mergeCell ref="B11:F11"/>
    <mergeCell ref="B12:F12"/>
    <mergeCell ref="B13:F13"/>
    <mergeCell ref="G190:H190"/>
    <mergeCell ref="G189:H189"/>
    <mergeCell ref="C189:F189"/>
    <mergeCell ref="C190:F190"/>
    <mergeCell ref="A31:H31"/>
    <mergeCell ref="A98:H98"/>
    <mergeCell ref="A156:H156"/>
    <mergeCell ref="A147:H147"/>
    <mergeCell ref="A132:H132"/>
    <mergeCell ref="F2:H6"/>
    <mergeCell ref="B14:E14"/>
    <mergeCell ref="F15:G15"/>
    <mergeCell ref="A126:H126"/>
    <mergeCell ref="C28:D28"/>
    <mergeCell ref="E28:H28"/>
    <mergeCell ref="A28:A29"/>
    <mergeCell ref="A113:H113"/>
    <mergeCell ref="A26:H26"/>
    <mergeCell ref="B28:B29"/>
    <mergeCell ref="A23:H23"/>
    <mergeCell ref="B15:E15"/>
    <mergeCell ref="A24:H24"/>
    <mergeCell ref="B7:E7"/>
    <mergeCell ref="B9:E9"/>
    <mergeCell ref="A21:H21"/>
    <mergeCell ref="A22:H22"/>
    <mergeCell ref="F14:G14"/>
    <mergeCell ref="B8:F8"/>
    <mergeCell ref="B17:F17"/>
  </mergeCells>
  <phoneticPr fontId="3" type="noConversion"/>
  <pageMargins left="0.70866141732283472" right="0.19685039370078741" top="0.78740157480314965" bottom="0.19685039370078741" header="0.31496062992125984" footer="0.19685039370078741"/>
  <pageSetup paperSize="9" scale="50" orientation="landscape" verticalDpi="300" r:id="rId1"/>
  <headerFooter alignWithMargins="0"/>
  <rowBreaks count="4" manualBreakCount="4">
    <brk id="49" max="7" man="1"/>
    <brk id="97" max="7" man="1"/>
    <brk id="131" max="7" man="1"/>
    <brk id="155" max="7" man="1"/>
  </rowBreaks>
  <ignoredErrors>
    <ignoredError sqref="H79:H96 H40:H45 H127 H69:H76 H129:H131 H128" evalError="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2025-01-24T09:50:01Z</cp:lastPrinted>
  <dcterms:created xsi:type="dcterms:W3CDTF">2003-03-13T16:00:22Z</dcterms:created>
  <dcterms:modified xsi:type="dcterms:W3CDTF">2025-02-07T08:52:35Z</dcterms:modified>
</cp:coreProperties>
</file>